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T:\Cut To Size\Fusion\"/>
    </mc:Choice>
  </mc:AlternateContent>
  <xr:revisionPtr revIDLastSave="0" documentId="13_ncr:1_{8D8D6F93-A511-4DB4-8030-968EFDEF8AF3}" xr6:coauthVersionLast="45" xr6:coauthVersionMax="45" xr10:uidLastSave="{00000000-0000-0000-0000-000000000000}"/>
  <bookViews>
    <workbookView xWindow="-120" yWindow="-120" windowWidth="29040" windowHeight="15840" tabRatio="602" xr2:uid="{00000000-000D-0000-FFFF-FFFF00000000}"/>
  </bookViews>
  <sheets>
    <sheet name="ORDER FORM" sheetId="22" r:id="rId1"/>
    <sheet name="Drop Downs" sheetId="9" state="hidden" r:id="rId2"/>
  </sheets>
  <definedNames>
    <definedName name="_xlnm._FilterDatabase" localSheetId="1" hidden="1">'Drop Downs'!$AE$1:$AM$169</definedName>
    <definedName name="_xlnm._FilterDatabase" localSheetId="0" hidden="1">'ORDER FORM'!$A$9:$D$13</definedName>
    <definedName name="_xlnm.Print_Area" localSheetId="0">'ORDER FORM'!$A$1:$R$54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8" i="22" l="1"/>
  <c r="AC37" i="22"/>
  <c r="AC36" i="22"/>
  <c r="AC35" i="22"/>
  <c r="AC34" i="22"/>
  <c r="AC33" i="22"/>
  <c r="AC32" i="22"/>
  <c r="AC31" i="22"/>
  <c r="AC30" i="22"/>
  <c r="AC29" i="22"/>
  <c r="AC28" i="22"/>
  <c r="AC27" i="22"/>
  <c r="AC26" i="22"/>
  <c r="AC25" i="22"/>
  <c r="AC24" i="22"/>
  <c r="AC23" i="22"/>
  <c r="AC22" i="22"/>
  <c r="AC21" i="22"/>
  <c r="AC20" i="22"/>
  <c r="AC19" i="22"/>
  <c r="U18" i="22"/>
  <c r="M40" i="22" l="1"/>
  <c r="K1" i="22" l="1"/>
  <c r="L1" i="22" l="1"/>
  <c r="N20" i="22"/>
  <c r="N21" i="22"/>
  <c r="N22" i="22"/>
  <c r="N23" i="22"/>
  <c r="N24" i="22"/>
  <c r="N25" i="22"/>
  <c r="N26" i="22"/>
  <c r="N27" i="22"/>
  <c r="N28" i="22"/>
  <c r="N29" i="22"/>
  <c r="N30" i="22"/>
  <c r="N31" i="22"/>
  <c r="N32" i="22"/>
  <c r="N33" i="22"/>
  <c r="N34" i="22"/>
  <c r="N35" i="22"/>
  <c r="N36" i="22"/>
  <c r="T11" i="22"/>
  <c r="U11" i="22" l="1"/>
  <c r="T18" i="22"/>
  <c r="N19" i="22" l="1"/>
  <c r="N37" i="22"/>
  <c r="N18" i="22"/>
  <c r="X18" i="22"/>
  <c r="Z18" i="22"/>
  <c r="O20" i="22" l="1"/>
  <c r="P20" i="22" s="1"/>
  <c r="O21" i="22"/>
  <c r="P21" i="22" s="1"/>
  <c r="O22" i="22"/>
  <c r="P22" i="22" s="1"/>
  <c r="O23" i="22"/>
  <c r="P23" i="22" s="1"/>
  <c r="O24" i="22"/>
  <c r="P24" i="22" s="1"/>
  <c r="O25" i="22"/>
  <c r="P25" i="22" s="1"/>
  <c r="O26" i="22"/>
  <c r="P26" i="22" s="1"/>
  <c r="O27" i="22"/>
  <c r="P27" i="22" s="1"/>
  <c r="O28" i="22"/>
  <c r="P28" i="22" s="1"/>
  <c r="O29" i="22"/>
  <c r="P29" i="22" s="1"/>
  <c r="O30" i="22"/>
  <c r="P30" i="22" s="1"/>
  <c r="O31" i="22"/>
  <c r="P31" i="22" s="1"/>
  <c r="O32" i="22"/>
  <c r="P32" i="22" s="1"/>
  <c r="O33" i="22"/>
  <c r="P33" i="22" s="1"/>
  <c r="O34" i="22"/>
  <c r="P34" i="22" s="1"/>
  <c r="O35" i="22"/>
  <c r="P35" i="22" s="1"/>
  <c r="Q35" i="22" s="1"/>
  <c r="O36" i="22"/>
  <c r="P36" i="22" s="1"/>
  <c r="T19" i="22"/>
  <c r="T20" i="22"/>
  <c r="T21" i="22"/>
  <c r="T22" i="22"/>
  <c r="T23" i="22"/>
  <c r="T24" i="22"/>
  <c r="T25" i="22"/>
  <c r="T26" i="22"/>
  <c r="T27" i="22"/>
  <c r="T28" i="22"/>
  <c r="T29" i="22"/>
  <c r="T30" i="22"/>
  <c r="T31" i="22"/>
  <c r="T32" i="22"/>
  <c r="T33" i="22"/>
  <c r="T34" i="22"/>
  <c r="T35" i="22"/>
  <c r="T36" i="22"/>
  <c r="T37" i="22"/>
  <c r="AB19" i="22"/>
  <c r="AD19" i="22"/>
  <c r="AE19" i="22"/>
  <c r="AF19" i="22"/>
  <c r="AG19" i="22"/>
  <c r="AB20" i="22"/>
  <c r="AD20" i="22"/>
  <c r="AE20" i="22"/>
  <c r="AF20" i="22"/>
  <c r="AG20" i="22"/>
  <c r="AB21" i="22"/>
  <c r="AD21" i="22"/>
  <c r="AE21" i="22"/>
  <c r="AF21" i="22"/>
  <c r="AG21" i="22"/>
  <c r="AB22" i="22"/>
  <c r="AD22" i="22"/>
  <c r="AE22" i="22"/>
  <c r="AF22" i="22"/>
  <c r="AG22" i="22"/>
  <c r="AB23" i="22"/>
  <c r="AD23" i="22"/>
  <c r="AE23" i="22"/>
  <c r="AF23" i="22"/>
  <c r="AG23" i="22"/>
  <c r="AB24" i="22"/>
  <c r="AD24" i="22"/>
  <c r="AE24" i="22"/>
  <c r="AF24" i="22"/>
  <c r="AG24" i="22"/>
  <c r="AB25" i="22"/>
  <c r="AD25" i="22"/>
  <c r="AE25" i="22"/>
  <c r="AF25" i="22"/>
  <c r="AG25" i="22"/>
  <c r="AB26" i="22"/>
  <c r="AD26" i="22"/>
  <c r="AE26" i="22"/>
  <c r="AF26" i="22"/>
  <c r="AG26" i="22"/>
  <c r="AB27" i="22"/>
  <c r="AD27" i="22"/>
  <c r="AE27" i="22"/>
  <c r="AF27" i="22"/>
  <c r="AG27" i="22"/>
  <c r="AB28" i="22"/>
  <c r="AD28" i="22"/>
  <c r="AE28" i="22"/>
  <c r="AF28" i="22"/>
  <c r="AG28" i="22"/>
  <c r="AB29" i="22"/>
  <c r="AD29" i="22"/>
  <c r="AE29" i="22"/>
  <c r="AF29" i="22"/>
  <c r="AG29" i="22"/>
  <c r="AB30" i="22"/>
  <c r="AD30" i="22"/>
  <c r="AE30" i="22"/>
  <c r="AF30" i="22"/>
  <c r="AG30" i="22"/>
  <c r="AB31" i="22"/>
  <c r="AD31" i="22"/>
  <c r="AE31" i="22"/>
  <c r="AF31" i="22"/>
  <c r="AG31" i="22"/>
  <c r="AB32" i="22"/>
  <c r="AD32" i="22"/>
  <c r="AE32" i="22"/>
  <c r="AF32" i="22"/>
  <c r="AG32" i="22"/>
  <c r="AB33" i="22"/>
  <c r="AD33" i="22"/>
  <c r="AE33" i="22"/>
  <c r="AF33" i="22"/>
  <c r="AG33" i="22"/>
  <c r="AB34" i="22"/>
  <c r="AD34" i="22"/>
  <c r="AE34" i="22"/>
  <c r="AF34" i="22"/>
  <c r="AG34" i="22"/>
  <c r="AB35" i="22"/>
  <c r="AD35" i="22"/>
  <c r="AE35" i="22"/>
  <c r="AF35" i="22"/>
  <c r="AG35" i="22"/>
  <c r="AB36" i="22"/>
  <c r="AD36" i="22"/>
  <c r="AE36" i="22"/>
  <c r="AF36" i="22"/>
  <c r="AG36" i="22"/>
  <c r="AB37" i="22"/>
  <c r="AD37" i="22"/>
  <c r="AE37" i="22"/>
  <c r="AF37" i="22"/>
  <c r="AG37" i="22"/>
  <c r="AG18" i="22"/>
  <c r="AF18" i="22"/>
  <c r="AE18" i="22"/>
  <c r="AD18" i="22"/>
  <c r="AB18" i="22"/>
  <c r="AH18" i="22"/>
  <c r="Y19" i="22"/>
  <c r="L19" i="22" s="1"/>
  <c r="M19" i="22" s="1"/>
  <c r="Y20" i="22"/>
  <c r="L20" i="22" s="1"/>
  <c r="M20" i="22" s="1"/>
  <c r="Y21" i="22"/>
  <c r="L21" i="22" s="1"/>
  <c r="M21" i="22" s="1"/>
  <c r="Y22" i="22"/>
  <c r="L22" i="22" s="1"/>
  <c r="M22" i="22" s="1"/>
  <c r="Y23" i="22"/>
  <c r="L23" i="22" s="1"/>
  <c r="M23" i="22" s="1"/>
  <c r="Y24" i="22"/>
  <c r="L24" i="22" s="1"/>
  <c r="M24" i="22" s="1"/>
  <c r="Y25" i="22"/>
  <c r="L25" i="22" s="1"/>
  <c r="M25" i="22" s="1"/>
  <c r="Y26" i="22"/>
  <c r="L26" i="22" s="1"/>
  <c r="M26" i="22" s="1"/>
  <c r="Y27" i="22"/>
  <c r="L27" i="22" s="1"/>
  <c r="M27" i="22" s="1"/>
  <c r="Y28" i="22"/>
  <c r="L28" i="22" s="1"/>
  <c r="M28" i="22" s="1"/>
  <c r="Y29" i="22"/>
  <c r="L29" i="22" s="1"/>
  <c r="M29" i="22" s="1"/>
  <c r="Y30" i="22"/>
  <c r="L30" i="22" s="1"/>
  <c r="M30" i="22" s="1"/>
  <c r="Y31" i="22"/>
  <c r="L31" i="22" s="1"/>
  <c r="M31" i="22" s="1"/>
  <c r="Y32" i="22"/>
  <c r="L32" i="22" s="1"/>
  <c r="M32" i="22" s="1"/>
  <c r="Y33" i="22"/>
  <c r="L33" i="22" s="1"/>
  <c r="M33" i="22" s="1"/>
  <c r="Y34" i="22"/>
  <c r="L34" i="22" s="1"/>
  <c r="M34" i="22" s="1"/>
  <c r="Y35" i="22"/>
  <c r="L35" i="22" s="1"/>
  <c r="M35" i="22" s="1"/>
  <c r="Y36" i="22"/>
  <c r="L36" i="22" s="1"/>
  <c r="M36" i="22" s="1"/>
  <c r="Y37" i="22"/>
  <c r="L37" i="22" s="1"/>
  <c r="M37" i="22" s="1"/>
  <c r="Z26" i="22"/>
  <c r="Z27" i="22"/>
  <c r="Z28" i="22"/>
  <c r="Z29" i="22"/>
  <c r="Z30" i="22"/>
  <c r="Z31" i="22"/>
  <c r="Z32" i="22"/>
  <c r="Z33" i="22"/>
  <c r="Z34" i="22"/>
  <c r="Z35" i="22"/>
  <c r="Z36" i="22"/>
  <c r="Z37" i="22"/>
  <c r="Z19" i="22"/>
  <c r="Z20" i="22"/>
  <c r="Z21" i="22"/>
  <c r="Z22" i="22"/>
  <c r="Z23" i="22"/>
  <c r="Z24" i="22"/>
  <c r="Z25" i="22"/>
  <c r="Q36" i="22" l="1"/>
  <c r="R36" i="22" s="1"/>
  <c r="Q28" i="22"/>
  <c r="Q20" i="22"/>
  <c r="Q32" i="22"/>
  <c r="Q24" i="22"/>
  <c r="Q31" i="22"/>
  <c r="Q23" i="22"/>
  <c r="Q27" i="22"/>
  <c r="R27" i="22" s="1"/>
  <c r="Q34" i="22"/>
  <c r="R34" i="22" s="1"/>
  <c r="Q26" i="22"/>
  <c r="R26" i="22" s="1"/>
  <c r="Q33" i="22"/>
  <c r="R33" i="22" s="1"/>
  <c r="Q25" i="22"/>
  <c r="R25" i="22" s="1"/>
  <c r="Q30" i="22"/>
  <c r="R30" i="22" s="1"/>
  <c r="Q22" i="22"/>
  <c r="R22" i="22" s="1"/>
  <c r="Q29" i="22"/>
  <c r="R29" i="22" s="1"/>
  <c r="Q21" i="22"/>
  <c r="R21" i="22" s="1"/>
  <c r="M41" i="22"/>
  <c r="M42" i="22"/>
  <c r="M39" i="22"/>
  <c r="R40" i="22"/>
  <c r="R35" i="22"/>
  <c r="R32" i="22"/>
  <c r="R24" i="22"/>
  <c r="R31" i="22"/>
  <c r="R23" i="22"/>
  <c r="R28" i="22"/>
  <c r="R20" i="22"/>
  <c r="M44" i="22"/>
  <c r="M43" i="22"/>
  <c r="Y18" i="22" l="1"/>
  <c r="L18" i="22" s="1"/>
  <c r="M18" i="22" s="1"/>
  <c r="AQ182" i="9" l="1"/>
  <c r="AQ181" i="9"/>
  <c r="AQ178" i="9"/>
  <c r="AQ177" i="9"/>
  <c r="AQ173" i="9"/>
  <c r="AQ174" i="9"/>
  <c r="AP27" i="22" l="1"/>
  <c r="AP28" i="22"/>
  <c r="AP29" i="22"/>
  <c r="AP30" i="22"/>
  <c r="AP31" i="22"/>
  <c r="U27" i="22"/>
  <c r="V27" i="22"/>
  <c r="AH27" i="22"/>
  <c r="AI27" i="22"/>
  <c r="AJ27" i="22"/>
  <c r="AK27" i="22"/>
  <c r="AL27" i="22"/>
  <c r="AM27" i="22"/>
  <c r="AN27" i="22"/>
  <c r="AO27" i="22"/>
  <c r="U28" i="22"/>
  <c r="V28" i="22"/>
  <c r="AH28" i="22"/>
  <c r="AI28" i="22"/>
  <c r="AJ28" i="22"/>
  <c r="AK28" i="22"/>
  <c r="AL28" i="22"/>
  <c r="AM28" i="22"/>
  <c r="AN28" i="22"/>
  <c r="AO28" i="22"/>
  <c r="U29" i="22"/>
  <c r="V29" i="22"/>
  <c r="AH29" i="22"/>
  <c r="AI29" i="22"/>
  <c r="AJ29" i="22"/>
  <c r="AK29" i="22"/>
  <c r="AL29" i="22"/>
  <c r="AM29" i="22"/>
  <c r="AN29" i="22"/>
  <c r="AO29" i="22"/>
  <c r="U30" i="22"/>
  <c r="V30" i="22"/>
  <c r="AH30" i="22"/>
  <c r="AI30" i="22"/>
  <c r="AJ30" i="22"/>
  <c r="AK30" i="22"/>
  <c r="AL30" i="22"/>
  <c r="AM30" i="22"/>
  <c r="AN30" i="22"/>
  <c r="AO30" i="22"/>
  <c r="U31" i="22"/>
  <c r="V31" i="22"/>
  <c r="AH31" i="22"/>
  <c r="AI31" i="22"/>
  <c r="AJ31" i="22"/>
  <c r="AK31" i="22"/>
  <c r="AL31" i="22"/>
  <c r="AM31" i="22"/>
  <c r="AN31" i="22"/>
  <c r="AO31" i="22"/>
  <c r="AN18" i="22" l="1"/>
  <c r="AN19" i="22"/>
  <c r="AN20" i="22"/>
  <c r="AN21" i="22"/>
  <c r="AN22" i="22"/>
  <c r="AN23" i="22"/>
  <c r="AN24" i="22"/>
  <c r="AN25" i="22"/>
  <c r="AN26" i="22"/>
  <c r="AN32" i="22"/>
  <c r="AN33" i="22"/>
  <c r="AN34" i="22"/>
  <c r="AN35" i="22"/>
  <c r="AN36" i="22"/>
  <c r="AN37" i="22"/>
  <c r="AM18" i="22"/>
  <c r="AL18" i="22"/>
  <c r="V18" i="22" l="1"/>
  <c r="AA18" i="22" s="1"/>
  <c r="O18" i="22" s="1"/>
  <c r="P18" i="22" s="1"/>
  <c r="Q18" i="22" s="1"/>
  <c r="AH19" i="22"/>
  <c r="AI19" i="22"/>
  <c r="AJ19" i="22"/>
  <c r="AK19" i="22"/>
  <c r="AL19" i="22"/>
  <c r="AM19" i="22"/>
  <c r="AO19" i="22"/>
  <c r="AP19" i="22"/>
  <c r="AH20" i="22"/>
  <c r="AI20" i="22"/>
  <c r="AJ20" i="22"/>
  <c r="AK20" i="22"/>
  <c r="AL20" i="22"/>
  <c r="AM20" i="22"/>
  <c r="AO20" i="22"/>
  <c r="AP20" i="22"/>
  <c r="AH21" i="22"/>
  <c r="AI21" i="22"/>
  <c r="AJ21" i="22"/>
  <c r="AK21" i="22"/>
  <c r="AL21" i="22"/>
  <c r="AM21" i="22"/>
  <c r="AO21" i="22"/>
  <c r="AP21" i="22"/>
  <c r="AH22" i="22"/>
  <c r="AI22" i="22"/>
  <c r="AJ22" i="22"/>
  <c r="AK22" i="22"/>
  <c r="AL22" i="22"/>
  <c r="AM22" i="22"/>
  <c r="AO22" i="22"/>
  <c r="AP22" i="22"/>
  <c r="AH23" i="22"/>
  <c r="AI23" i="22"/>
  <c r="AJ23" i="22"/>
  <c r="AK23" i="22"/>
  <c r="AL23" i="22"/>
  <c r="AM23" i="22"/>
  <c r="AO23" i="22"/>
  <c r="AP23" i="22"/>
  <c r="AH24" i="22"/>
  <c r="AI24" i="22"/>
  <c r="AJ24" i="22"/>
  <c r="AK24" i="22"/>
  <c r="AL24" i="22"/>
  <c r="AM24" i="22"/>
  <c r="AO24" i="22"/>
  <c r="AP24" i="22"/>
  <c r="AH25" i="22"/>
  <c r="AI25" i="22"/>
  <c r="AJ25" i="22"/>
  <c r="AK25" i="22"/>
  <c r="AL25" i="22"/>
  <c r="AM25" i="22"/>
  <c r="AO25" i="22"/>
  <c r="AP25" i="22"/>
  <c r="AH26" i="22"/>
  <c r="AI26" i="22"/>
  <c r="AJ26" i="22"/>
  <c r="AK26" i="22"/>
  <c r="AL26" i="22"/>
  <c r="AM26" i="22"/>
  <c r="AO26" i="22"/>
  <c r="AP26" i="22"/>
  <c r="AH32" i="22"/>
  <c r="AI32" i="22"/>
  <c r="AJ32" i="22"/>
  <c r="AK32" i="22"/>
  <c r="AL32" i="22"/>
  <c r="AM32" i="22"/>
  <c r="AO32" i="22"/>
  <c r="AP32" i="22"/>
  <c r="AH33" i="22"/>
  <c r="AI33" i="22"/>
  <c r="AJ33" i="22"/>
  <c r="AK33" i="22"/>
  <c r="AL33" i="22"/>
  <c r="AM33" i="22"/>
  <c r="AO33" i="22"/>
  <c r="AP33" i="22"/>
  <c r="AH34" i="22"/>
  <c r="AI34" i="22"/>
  <c r="AJ34" i="22"/>
  <c r="AK34" i="22"/>
  <c r="AL34" i="22"/>
  <c r="AM34" i="22"/>
  <c r="AO34" i="22"/>
  <c r="AP34" i="22"/>
  <c r="AH35" i="22"/>
  <c r="AI35" i="22"/>
  <c r="AJ35" i="22"/>
  <c r="AK35" i="22"/>
  <c r="AL35" i="22"/>
  <c r="AM35" i="22"/>
  <c r="AO35" i="22"/>
  <c r="AP35" i="22"/>
  <c r="AH36" i="22"/>
  <c r="AI36" i="22"/>
  <c r="AJ36" i="22"/>
  <c r="AK36" i="22"/>
  <c r="AL36" i="22"/>
  <c r="AM36" i="22"/>
  <c r="AO36" i="22"/>
  <c r="AP36" i="22"/>
  <c r="AH37" i="22"/>
  <c r="AI37" i="22"/>
  <c r="AJ37" i="22"/>
  <c r="AK37" i="22"/>
  <c r="AL37" i="22"/>
  <c r="AM37" i="22"/>
  <c r="AO37" i="22"/>
  <c r="AP37" i="22"/>
  <c r="AP18" i="22"/>
  <c r="AO18" i="22"/>
  <c r="AJ18" i="22"/>
  <c r="AK18" i="22"/>
  <c r="M45" i="22" l="1"/>
  <c r="R45" i="22" s="1"/>
  <c r="M50" i="22"/>
  <c r="M49" i="22"/>
  <c r="R49" i="22" s="1"/>
  <c r="M48" i="22"/>
  <c r="M47" i="22"/>
  <c r="AI18" i="22"/>
  <c r="M46" i="22" s="1"/>
  <c r="R46" i="22" s="1"/>
  <c r="AA35" i="22" l="1"/>
  <c r="AA30" i="22"/>
  <c r="AA23" i="22"/>
  <c r="AA19" i="22"/>
  <c r="O19" i="22" s="1"/>
  <c r="AA31" i="22"/>
  <c r="AA24" i="22"/>
  <c r="AA22" i="22"/>
  <c r="AA20" i="22"/>
  <c r="AA36" i="22"/>
  <c r="AA32" i="22"/>
  <c r="AA28" i="22"/>
  <c r="AA33" i="22"/>
  <c r="AA21" i="22"/>
  <c r="AA25" i="22"/>
  <c r="AA29" i="22"/>
  <c r="AA37" i="22"/>
  <c r="O37" i="22" s="1"/>
  <c r="P37" i="22" s="1"/>
  <c r="Q37" i="22" s="1"/>
  <c r="AA26" i="22"/>
  <c r="AA27" i="22"/>
  <c r="AA34" i="22"/>
  <c r="T2" i="9"/>
  <c r="T3" i="9"/>
  <c r="T5" i="9"/>
  <c r="T10" i="9"/>
  <c r="T7" i="9"/>
  <c r="T12" i="9"/>
  <c r="T6" i="9"/>
  <c r="T13" i="9"/>
  <c r="T8" i="9"/>
  <c r="T11" i="9"/>
  <c r="T4" i="9"/>
  <c r="T9" i="9"/>
  <c r="O70" i="9"/>
  <c r="O69" i="9"/>
  <c r="O68" i="9"/>
  <c r="O67" i="9"/>
  <c r="O66" i="9"/>
  <c r="O65" i="9"/>
  <c r="O64" i="9"/>
  <c r="O63" i="9"/>
  <c r="O62" i="9"/>
  <c r="O61" i="9"/>
  <c r="O60" i="9"/>
  <c r="O59" i="9"/>
  <c r="O58" i="9"/>
  <c r="O57" i="9"/>
  <c r="O56" i="9"/>
  <c r="O55" i="9"/>
  <c r="O54" i="9"/>
  <c r="O53" i="9"/>
  <c r="O52" i="9"/>
  <c r="O51" i="9"/>
  <c r="O50" i="9"/>
  <c r="O49" i="9"/>
  <c r="O48" i="9"/>
  <c r="O107" i="9"/>
  <c r="O106" i="9"/>
  <c r="O105" i="9"/>
  <c r="O104" i="9"/>
  <c r="O103" i="9"/>
  <c r="O102" i="9"/>
  <c r="O101" i="9"/>
  <c r="O100" i="9"/>
  <c r="O99" i="9"/>
  <c r="O98" i="9"/>
  <c r="O97" i="9"/>
  <c r="O96" i="9"/>
  <c r="O95" i="9"/>
  <c r="O94" i="9"/>
  <c r="O93" i="9"/>
  <c r="O92" i="9"/>
  <c r="O91" i="9"/>
  <c r="O90" i="9"/>
  <c r="O89" i="9"/>
  <c r="O88" i="9"/>
  <c r="O87" i="9"/>
  <c r="O86" i="9"/>
  <c r="O85" i="9"/>
  <c r="O47" i="9"/>
  <c r="O46" i="9"/>
  <c r="O45" i="9"/>
  <c r="O44" i="9"/>
  <c r="O43" i="9"/>
  <c r="O42" i="9"/>
  <c r="O41" i="9"/>
  <c r="O40" i="9"/>
  <c r="O39" i="9"/>
  <c r="O38" i="9"/>
  <c r="O37" i="9"/>
  <c r="O36" i="9"/>
  <c r="O35" i="9"/>
  <c r="O34" i="9"/>
  <c r="O33" i="9"/>
  <c r="O32" i="9"/>
  <c r="O31" i="9"/>
  <c r="O30" i="9"/>
  <c r="O29" i="9"/>
  <c r="O28" i="9"/>
  <c r="O27" i="9"/>
  <c r="O26" i="9"/>
  <c r="O25" i="9"/>
  <c r="O116" i="9"/>
  <c r="O115" i="9"/>
  <c r="O114" i="9"/>
  <c r="O113" i="9"/>
  <c r="O112" i="9"/>
  <c r="O111" i="9"/>
  <c r="O110" i="9"/>
  <c r="O109" i="9"/>
  <c r="O108" i="9"/>
  <c r="O84" i="9"/>
  <c r="O83" i="9"/>
  <c r="O82" i="9"/>
  <c r="O81" i="9"/>
  <c r="O80" i="9"/>
  <c r="O79" i="9"/>
  <c r="O78" i="9"/>
  <c r="O77" i="9"/>
  <c r="O76" i="9"/>
  <c r="O75" i="9"/>
  <c r="O74" i="9"/>
  <c r="O73" i="9"/>
  <c r="O72" i="9"/>
  <c r="O71" i="9"/>
  <c r="O3" i="9"/>
  <c r="O4" i="9"/>
  <c r="O5" i="9"/>
  <c r="O6" i="9"/>
  <c r="O7" i="9"/>
  <c r="O8" i="9"/>
  <c r="O9" i="9"/>
  <c r="O10" i="9"/>
  <c r="O11" i="9"/>
  <c r="O12" i="9"/>
  <c r="O13" i="9"/>
  <c r="O14" i="9"/>
  <c r="O15" i="9"/>
  <c r="O16" i="9"/>
  <c r="O17" i="9"/>
  <c r="O18" i="9"/>
  <c r="O19" i="9"/>
  <c r="O20" i="9"/>
  <c r="O21" i="9"/>
  <c r="O22" i="9"/>
  <c r="O23" i="9"/>
  <c r="O24" i="9"/>
  <c r="O2" i="9"/>
  <c r="R37" i="22" l="1"/>
  <c r="P19" i="22"/>
  <c r="Q19" i="22" l="1"/>
  <c r="R19" i="22" s="1"/>
  <c r="R18" i="22"/>
  <c r="R52" i="22"/>
  <c r="R50" i="22"/>
  <c r="R48" i="22"/>
  <c r="R47" i="22"/>
  <c r="R44" i="22"/>
  <c r="R43" i="22"/>
  <c r="R42" i="22"/>
  <c r="R41" i="22"/>
  <c r="R39" i="22"/>
  <c r="U21" i="22"/>
  <c r="V21" i="22"/>
  <c r="U22" i="22"/>
  <c r="V22" i="22"/>
  <c r="U23" i="22"/>
  <c r="V23" i="22"/>
  <c r="U24" i="22"/>
  <c r="V24" i="22"/>
  <c r="U25" i="22"/>
  <c r="V25" i="22"/>
  <c r="U26" i="22"/>
  <c r="V26" i="22"/>
  <c r="U32" i="22"/>
  <c r="V32" i="22"/>
  <c r="U33" i="22"/>
  <c r="V33" i="22"/>
  <c r="U34" i="22"/>
  <c r="V34" i="22"/>
  <c r="U35" i="22"/>
  <c r="V35" i="22"/>
  <c r="U36" i="22"/>
  <c r="V36" i="22"/>
  <c r="U37" i="22"/>
  <c r="V37" i="22"/>
  <c r="U19" i="22"/>
  <c r="V19" i="22"/>
  <c r="U20" i="22"/>
  <c r="V20" i="22"/>
  <c r="P53" i="22" l="1"/>
</calcChain>
</file>

<file path=xl/sharedStrings.xml><?xml version="1.0" encoding="utf-8"?>
<sst xmlns="http://schemas.openxmlformats.org/spreadsheetml/2006/main" count="654" uniqueCount="227">
  <si>
    <t>Thickness</t>
  </si>
  <si>
    <t>Btop Mason Mitre Joint</t>
  </si>
  <si>
    <t>EACH</t>
  </si>
  <si>
    <t>Benchtop</t>
  </si>
  <si>
    <t>Btop Full Mason Mitre Joint</t>
  </si>
  <si>
    <t>GP</t>
  </si>
  <si>
    <t>Customer Account</t>
  </si>
  <si>
    <t>Customer Name</t>
  </si>
  <si>
    <t>Qty</t>
  </si>
  <si>
    <t>Finish</t>
  </si>
  <si>
    <t>Colour</t>
  </si>
  <si>
    <t>Profile</t>
  </si>
  <si>
    <t>Single</t>
  </si>
  <si>
    <t>Double</t>
  </si>
  <si>
    <t>Right</t>
  </si>
  <si>
    <t>Bottom</t>
  </si>
  <si>
    <t>Ballarat</t>
  </si>
  <si>
    <t>Deafult</t>
  </si>
  <si>
    <t>Default</t>
  </si>
  <si>
    <t>Diamond Gloss</t>
  </si>
  <si>
    <t>Absolute Matte</t>
  </si>
  <si>
    <t>Natural</t>
  </si>
  <si>
    <t>Chalk</t>
  </si>
  <si>
    <t>Nuance</t>
  </si>
  <si>
    <t>Price</t>
  </si>
  <si>
    <t>Code</t>
  </si>
  <si>
    <t>BT45DJ-                    MTO</t>
  </si>
  <si>
    <t>Benchtop 45 Degree Join</t>
  </si>
  <si>
    <t>U</t>
  </si>
  <si>
    <t>N/S</t>
  </si>
  <si>
    <t>MTO</t>
  </si>
  <si>
    <t>WAR</t>
  </si>
  <si>
    <t>BTBJ-                      MTO</t>
  </si>
  <si>
    <t>Benchtop Butt Join</t>
  </si>
  <si>
    <t>AM</t>
  </si>
  <si>
    <t>DG</t>
  </si>
  <si>
    <t>Left</t>
  </si>
  <si>
    <t xml:space="preserve">Top </t>
  </si>
  <si>
    <t>Depth</t>
  </si>
  <si>
    <t>Laminex</t>
  </si>
  <si>
    <t>LXBT</t>
  </si>
  <si>
    <t>DblSqr</t>
  </si>
  <si>
    <t>SglSqr</t>
  </si>
  <si>
    <t>ES2F</t>
  </si>
  <si>
    <t>DblTRad</t>
  </si>
  <si>
    <t>Imp</t>
  </si>
  <si>
    <t>Rb</t>
  </si>
  <si>
    <t>RbC/R</t>
  </si>
  <si>
    <t>SglTRad</t>
  </si>
  <si>
    <t>Formica</t>
  </si>
  <si>
    <t>FMBT</t>
  </si>
  <si>
    <t>Type</t>
  </si>
  <si>
    <t>Chem Res</t>
  </si>
  <si>
    <t>XXXX</t>
  </si>
  <si>
    <t>3x3NIL</t>
  </si>
  <si>
    <t>3x33x3</t>
  </si>
  <si>
    <t>NIL3x3</t>
  </si>
  <si>
    <t>ACRACR</t>
  </si>
  <si>
    <t>3x3ACR</t>
  </si>
  <si>
    <t>NILNIL</t>
  </si>
  <si>
    <t>ACR3x3</t>
  </si>
  <si>
    <t>NIL</t>
  </si>
  <si>
    <t>Long Profiles</t>
  </si>
  <si>
    <t>End Profiles</t>
  </si>
  <si>
    <t>FULL MITRE</t>
  </si>
  <si>
    <t>LAMLAM</t>
  </si>
  <si>
    <t>LAM3x3</t>
  </si>
  <si>
    <t>3x3LAM</t>
  </si>
  <si>
    <t>LAMNIL</t>
  </si>
  <si>
    <t>NILLAM</t>
  </si>
  <si>
    <t>LAMACR</t>
  </si>
  <si>
    <t>ACRLAM</t>
  </si>
  <si>
    <t>ABSABS</t>
  </si>
  <si>
    <t>ABS3x3</t>
  </si>
  <si>
    <t>3x3ABS</t>
  </si>
  <si>
    <t>ABSNIL</t>
  </si>
  <si>
    <t>NILABS</t>
  </si>
  <si>
    <t>ABSLAM</t>
  </si>
  <si>
    <t>LAMABS</t>
  </si>
  <si>
    <t>ACRABS</t>
  </si>
  <si>
    <t>ABSACR</t>
  </si>
  <si>
    <t>End Slab</t>
  </si>
  <si>
    <t>FACE</t>
  </si>
  <si>
    <t>Quote/Order</t>
  </si>
  <si>
    <t>Error</t>
  </si>
  <si>
    <t>Absolute Matte3x3</t>
  </si>
  <si>
    <t>ERROR</t>
  </si>
  <si>
    <t>Chem Res3x3</t>
  </si>
  <si>
    <t>Description</t>
  </si>
  <si>
    <t>BTMMJ-                     MTO</t>
  </si>
  <si>
    <t>Benchtop Mason Mitre Joint</t>
  </si>
  <si>
    <t>BTMMJT-                    MTO</t>
  </si>
  <si>
    <t>Btop Mason Mitre Joint&amp;Toggles</t>
  </si>
  <si>
    <t>Benchtop Mason Mitre Joint &amp; Toggles</t>
  </si>
  <si>
    <t>BTFMMJ-                   MTO</t>
  </si>
  <si>
    <t>Benchtop Full Mason Mitre Joint</t>
  </si>
  <si>
    <t>BTFMMJT-                   MTO</t>
  </si>
  <si>
    <t>Btop FullMason Mitre Joint&amp;Tog</t>
  </si>
  <si>
    <t>Benchtop Full Mason Mitre Joint &amp; Toggles</t>
  </si>
  <si>
    <t>BTLEPL-                    MTO</t>
  </si>
  <si>
    <t>Btop Laminated End Per Length</t>
  </si>
  <si>
    <t>Benchtop Laminated End Per Length</t>
  </si>
  <si>
    <t>BTEBEPL-                   MTO</t>
  </si>
  <si>
    <t>Btop Edg Banded End Per Length</t>
  </si>
  <si>
    <t>Benchtop Edge Banded End Per Length</t>
  </si>
  <si>
    <t>QTY</t>
  </si>
  <si>
    <t>FULL MITRE TOG</t>
  </si>
  <si>
    <t>BUTT JOIN</t>
  </si>
  <si>
    <t>45 JOIN</t>
  </si>
  <si>
    <t>Freight</t>
  </si>
  <si>
    <t>ORDER</t>
  </si>
  <si>
    <t>QUOTE</t>
  </si>
  <si>
    <t>Order Total ex GST</t>
  </si>
  <si>
    <t>MASON MITRE</t>
  </si>
  <si>
    <t>MASON MITRE TOG</t>
  </si>
  <si>
    <t>Panel Type</t>
  </si>
  <si>
    <t>Mitre</t>
  </si>
  <si>
    <t>Full</t>
  </si>
  <si>
    <t>Toggle</t>
  </si>
  <si>
    <t>Lam</t>
  </si>
  <si>
    <t>Ends</t>
  </si>
  <si>
    <t>EdgeBand</t>
  </si>
  <si>
    <t>Abs</t>
  </si>
  <si>
    <t>Butt</t>
  </si>
  <si>
    <t>Join</t>
  </si>
  <si>
    <t>Waterfall</t>
  </si>
  <si>
    <t>45 Join</t>
  </si>
  <si>
    <t xml:space="preserve">Acrylic </t>
  </si>
  <si>
    <t>Date</t>
  </si>
  <si>
    <t>By placing this order you herby acknowledge and agree of the above conditions</t>
  </si>
  <si>
    <t>Piece Type</t>
  </si>
  <si>
    <t>Splashback</t>
  </si>
  <si>
    <t>Water Fall End</t>
  </si>
  <si>
    <t>Aris</t>
  </si>
  <si>
    <t>Bullnose</t>
  </si>
  <si>
    <t>Sharknose</t>
  </si>
  <si>
    <t>Square-Profile</t>
  </si>
  <si>
    <t>Square-Saw Cut</t>
  </si>
  <si>
    <t>Order Reference</t>
  </si>
  <si>
    <t>Customer Phone</t>
  </si>
  <si>
    <t>Customer Email</t>
  </si>
  <si>
    <t>Email Orders &amp; Quotes to:</t>
  </si>
  <si>
    <t>CutToSize@laminex.com.au</t>
  </si>
  <si>
    <t>Phone</t>
  </si>
  <si>
    <t>m2</t>
  </si>
  <si>
    <t>Order Date</t>
  </si>
  <si>
    <t>Special Requirements &amp; Comments</t>
  </si>
  <si>
    <t>Round</t>
  </si>
  <si>
    <t>Custom Shape</t>
  </si>
  <si>
    <t>Line Notes Special requirements</t>
  </si>
  <si>
    <t>total
m2</t>
  </si>
  <si>
    <t xml:space="preserve">ASW </t>
  </si>
  <si>
    <t>Proposed Description</t>
  </si>
  <si>
    <t>FUS BlkCor 13 AM Black</t>
  </si>
  <si>
    <t>FUS PewCor 13 AM Pewter</t>
  </si>
  <si>
    <t>FUS BlkCor 6 AM Black</t>
  </si>
  <si>
    <t>FUS PewCor 6 AM Pewter</t>
  </si>
  <si>
    <t>BlkCor</t>
  </si>
  <si>
    <t>PewCor</t>
  </si>
  <si>
    <t>WhiCor</t>
  </si>
  <si>
    <t>Black</t>
  </si>
  <si>
    <t>White</t>
  </si>
  <si>
    <t>Pewter</t>
  </si>
  <si>
    <t>Suggested Sell</t>
  </si>
  <si>
    <t>m2 Price</t>
  </si>
  <si>
    <t>Line Price</t>
  </si>
  <si>
    <t>Piece Price</t>
  </si>
  <si>
    <t>Code 1</t>
  </si>
  <si>
    <t>Cut Out Type</t>
  </si>
  <si>
    <t>Sink Cutout</t>
  </si>
  <si>
    <t>Powerpoint Cutout</t>
  </si>
  <si>
    <t>Tap Hole Cutout</t>
  </si>
  <si>
    <t>Line
Piece ID</t>
  </si>
  <si>
    <t>Code 2</t>
  </si>
  <si>
    <t>Code 3</t>
  </si>
  <si>
    <t>Asw Code</t>
  </si>
  <si>
    <t>Hot Plate Cutout</t>
  </si>
  <si>
    <t>Hotplate CutOut</t>
  </si>
  <si>
    <t>Taphole Coutout</t>
  </si>
  <si>
    <t>Taphole Cutout</t>
  </si>
  <si>
    <t>Other Cut Out</t>
  </si>
  <si>
    <t>Other Cutout</t>
  </si>
  <si>
    <t>Full
Mitre</t>
  </si>
  <si>
    <t>Bla6</t>
  </si>
  <si>
    <t>Whi6</t>
  </si>
  <si>
    <t>Pew6</t>
  </si>
  <si>
    <t>Bla13</t>
  </si>
  <si>
    <t>Whi13</t>
  </si>
  <si>
    <t>Pew13</t>
  </si>
  <si>
    <t>VIC</t>
  </si>
  <si>
    <t>Customer State</t>
  </si>
  <si>
    <t>State</t>
  </si>
  <si>
    <t>NSW</t>
  </si>
  <si>
    <t>QA</t>
  </si>
  <si>
    <t>WA</t>
  </si>
  <si>
    <t>TAS</t>
  </si>
  <si>
    <t>SA</t>
  </si>
  <si>
    <t>ACT</t>
  </si>
  <si>
    <t>Shipping to: Customer Address</t>
  </si>
  <si>
    <t>Length</t>
  </si>
  <si>
    <t>Additional Fabrication</t>
  </si>
  <si>
    <t>03 5337 3633 or 03 5337 3688</t>
  </si>
  <si>
    <t>Quote Valid for 30 Days</t>
  </si>
  <si>
    <t>Ends - Short End</t>
  </si>
  <si>
    <t>Square</t>
  </si>
  <si>
    <t>Length  - Long Side</t>
  </si>
  <si>
    <t>Sink Cutout with Drain</t>
  </si>
  <si>
    <t>FUS</t>
  </si>
  <si>
    <t>FUS WhiCor 13 AM White</t>
  </si>
  <si>
    <t>FUS WhiCor 6 AM White</t>
  </si>
  <si>
    <t>Sink Cutout
with Drain</t>
  </si>
  <si>
    <t>Super Matte</t>
  </si>
  <si>
    <t>Specific Edge Profile Detail</t>
  </si>
  <si>
    <t>Special Requirements</t>
  </si>
  <si>
    <t>Sink Drain
Only in Black Option</t>
  </si>
  <si>
    <t>Fusion Sink Cutout</t>
  </si>
  <si>
    <t>Fus Sink Cutout WithDrain BlkO</t>
  </si>
  <si>
    <t>Fusion Hotplate Cutout</t>
  </si>
  <si>
    <t>Fusion Powerpoint Cutout</t>
  </si>
  <si>
    <t>Fusion Tap Hole Cutout</t>
  </si>
  <si>
    <t>Fus Other Cutout Spec Request</t>
  </si>
  <si>
    <t>Fus Benchtop Mason Mitre Joint</t>
  </si>
  <si>
    <t>Fus BT Mason Mitre Joint&amp;Toggs</t>
  </si>
  <si>
    <t>Fus BT Full Mason Mitre Joint</t>
  </si>
  <si>
    <t>Fus BT FullMasonMitreJoint&amp;Tog</t>
  </si>
  <si>
    <t>Fusion Benchtop Butt Join</t>
  </si>
  <si>
    <t>Fusion Benchtop 45 Degree Join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</si>
</sst>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000_-;\-* #,##0.000_-;_-* &quot;-&quot;??_-;_-@_-"/>
    <numFmt numFmtId="165" formatCode="d/mm/yyyy;@"/>
  </numFmts>
  <fonts count="35" x14ac:knownFonts="1">
    <font>
      <sz val="10"/>
      <name val="Arial"/>
    </font>
    <font>
      <sz val="10"/>
      <name val="Arial"/>
      <family val="2"/>
    </font>
    <font>
      <sz val="10"/>
      <name val="Arial"/>
      <family val="2"/>
    </font>
    <font>
      <sz val="10"/>
      <name val="Arial"/>
      <family val="2"/>
    </font>
    <font>
      <sz val="11"/>
      <name val="Arial"/>
      <family val="2"/>
    </font>
    <font>
      <sz val="12"/>
      <name val="Arial"/>
      <family val="2"/>
    </font>
    <font>
      <sz val="14"/>
      <name val="Arial"/>
      <family val="2"/>
    </font>
    <font>
      <sz val="24"/>
      <name val="Arial"/>
      <family val="2"/>
    </font>
    <font>
      <b/>
      <sz val="12"/>
      <name val="Calibri"/>
      <family val="2"/>
      <scheme val="minor"/>
    </font>
    <font>
      <sz val="10"/>
      <name val="Arial"/>
      <family val="2"/>
    </font>
    <font>
      <sz val="11"/>
      <color theme="1"/>
      <name val="Courier New"/>
      <family val="3"/>
    </font>
    <font>
      <sz val="9"/>
      <name val="Arial"/>
      <family val="2"/>
    </font>
    <font>
      <sz val="11"/>
      <name val="Courier New"/>
      <family val="3"/>
    </font>
    <font>
      <b/>
      <sz val="20"/>
      <name val="Calibri"/>
      <family val="2"/>
      <scheme val="minor"/>
    </font>
    <font>
      <b/>
      <sz val="16"/>
      <name val="Arial"/>
      <family val="2"/>
    </font>
    <font>
      <sz val="16"/>
      <name val="Arial"/>
      <family val="2"/>
    </font>
    <font>
      <sz val="18"/>
      <name val="Arial"/>
      <family val="2"/>
    </font>
    <font>
      <b/>
      <sz val="18"/>
      <name val="Arial"/>
      <family val="2"/>
    </font>
    <font>
      <sz val="18"/>
      <color rgb="FFFF0000"/>
      <name val="Arial"/>
      <family val="2"/>
    </font>
    <font>
      <sz val="16"/>
      <name val="Calibri"/>
      <family val="2"/>
      <scheme val="minor"/>
    </font>
    <font>
      <sz val="20"/>
      <name val="Calibri"/>
      <family val="2"/>
      <scheme val="minor"/>
    </font>
    <font>
      <u/>
      <sz val="10"/>
      <color theme="10"/>
      <name val="Arial"/>
      <family val="2"/>
    </font>
    <font>
      <u/>
      <sz val="26"/>
      <color theme="10"/>
      <name val="Arial"/>
      <family val="2"/>
    </font>
    <font>
      <sz val="26"/>
      <name val="Calibri"/>
      <family val="2"/>
      <scheme val="minor"/>
    </font>
    <font>
      <sz val="28"/>
      <color theme="0"/>
      <name val="Arial"/>
      <family val="2"/>
    </font>
    <font>
      <b/>
      <sz val="22"/>
      <name val="Calibri"/>
      <family val="2"/>
      <scheme val="minor"/>
    </font>
    <font>
      <sz val="11"/>
      <color rgb="FFFF0000"/>
      <name val="Calibri"/>
      <family val="2"/>
      <scheme val="minor"/>
    </font>
    <font>
      <b/>
      <sz val="11"/>
      <color rgb="FFFF0000"/>
      <name val="Calibri"/>
      <family val="2"/>
    </font>
    <font>
      <sz val="11"/>
      <color rgb="FF000000"/>
      <name val="Calibri"/>
      <family val="2"/>
    </font>
    <font>
      <sz val="8"/>
      <name val="Arial"/>
      <family val="2"/>
    </font>
    <font>
      <sz val="26"/>
      <color theme="0"/>
      <name val="Arial"/>
      <family val="2"/>
    </font>
    <font>
      <sz val="11"/>
      <color theme="1"/>
      <name val="Arial"/>
      <family val="2"/>
    </font>
    <font>
      <sz val="14"/>
      <color theme="1"/>
      <name val="Arial"/>
      <family val="2"/>
    </font>
    <font>
      <sz val="22"/>
      <name val="Calibri"/>
      <family val="2"/>
      <scheme val="minor"/>
    </font>
    <font>
      <sz val="16"/>
      <color rgb="FFFF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top/>
      <bottom style="medium">
        <color theme="0"/>
      </bottom>
      <diagonal/>
    </border>
    <border>
      <left/>
      <right style="medium">
        <color theme="0"/>
      </right>
      <top/>
      <bottom style="medium">
        <color theme="0"/>
      </bottom>
      <diagonal/>
    </border>
    <border>
      <left/>
      <right/>
      <top/>
      <bottom style="medium">
        <color theme="0"/>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theme="0"/>
      </right>
      <top/>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medium">
        <color theme="8" tint="-0.249977111117893"/>
      </left>
      <right/>
      <top style="thick">
        <color theme="8" tint="-0.249977111117893"/>
      </top>
      <bottom style="medium">
        <color theme="8" tint="-0.249977111117893"/>
      </bottom>
      <diagonal/>
    </border>
    <border>
      <left/>
      <right/>
      <top style="thick">
        <color theme="8" tint="-0.249977111117893"/>
      </top>
      <bottom style="medium">
        <color theme="8" tint="-0.249977111117893"/>
      </bottom>
      <diagonal/>
    </border>
    <border>
      <left/>
      <right/>
      <top style="thick">
        <color theme="8" tint="-0.249977111117893"/>
      </top>
      <bottom style="thick">
        <color theme="8" tint="-0.249977111117893"/>
      </bottom>
      <diagonal/>
    </border>
    <border>
      <left style="thick">
        <color theme="8" tint="-0.249977111117893"/>
      </left>
      <right/>
      <top style="thick">
        <color theme="8" tint="-0.249977111117893"/>
      </top>
      <bottom style="thick">
        <color theme="8" tint="-0.249977111117893"/>
      </bottom>
      <diagonal/>
    </border>
    <border>
      <left/>
      <right/>
      <top style="thick">
        <color theme="8" tint="-0.249977111117893"/>
      </top>
      <bottom/>
      <diagonal/>
    </border>
    <border>
      <left style="medium">
        <color theme="8" tint="-0.249977111117893"/>
      </left>
      <right/>
      <top style="thick">
        <color theme="8" tint="-0.249977111117893"/>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thick">
        <color theme="8" tint="-0.249977111117893"/>
      </right>
      <top style="thick">
        <color theme="8" tint="-0.249977111117893"/>
      </top>
      <bottom style="thick">
        <color theme="8" tint="-0.249977111117893"/>
      </bottom>
      <diagonal/>
    </border>
    <border>
      <left style="thick">
        <color theme="8" tint="-0.249977111117893"/>
      </left>
      <right style="thick">
        <color theme="8" tint="-0.249977111117893"/>
      </right>
      <top style="thick">
        <color theme="8" tint="-0.249977111117893"/>
      </top>
      <bottom style="thick">
        <color theme="8" tint="-0.249977111117893"/>
      </bottom>
      <diagonal/>
    </border>
    <border>
      <left style="thin">
        <color indexed="64"/>
      </left>
      <right style="medium">
        <color theme="8" tint="-0.249977111117893"/>
      </right>
      <top/>
      <bottom style="thin">
        <color indexed="64"/>
      </bottom>
      <diagonal/>
    </border>
    <border>
      <left/>
      <right style="thick">
        <color theme="8" tint="-0.249977111117893"/>
      </right>
      <top style="thick">
        <color theme="8" tint="-0.249977111117893"/>
      </top>
      <bottom/>
      <diagonal/>
    </border>
    <border>
      <left/>
      <right style="thin">
        <color indexed="64"/>
      </right>
      <top style="thin">
        <color indexed="64"/>
      </top>
      <bottom style="thick">
        <color theme="8" tint="-0.249977111117893"/>
      </bottom>
      <diagonal/>
    </border>
    <border>
      <left style="thin">
        <color indexed="64"/>
      </left>
      <right style="medium">
        <color theme="8" tint="-0.249977111117893"/>
      </right>
      <top style="thin">
        <color indexed="64"/>
      </top>
      <bottom style="thick">
        <color theme="8" tint="-0.249977111117893"/>
      </bottom>
      <diagonal/>
    </border>
    <border>
      <left style="thick">
        <color theme="8" tint="-0.249977111117893"/>
      </left>
      <right style="thick">
        <color theme="8" tint="-0.249977111117893"/>
      </right>
      <top style="thick">
        <color theme="8" tint="-0.249977111117893"/>
      </top>
      <bottom style="thin">
        <color indexed="64"/>
      </bottom>
      <diagonal/>
    </border>
    <border>
      <left style="thick">
        <color theme="8" tint="-0.249977111117893"/>
      </left>
      <right style="thick">
        <color theme="8" tint="-0.249977111117893"/>
      </right>
      <top/>
      <bottom style="thin">
        <color indexed="64"/>
      </bottom>
      <diagonal/>
    </border>
    <border>
      <left style="thick">
        <color theme="8" tint="-0.249977111117893"/>
      </left>
      <right style="thick">
        <color theme="8" tint="-0.249977111117893"/>
      </right>
      <top style="thin">
        <color indexed="64"/>
      </top>
      <bottom style="thick">
        <color theme="8" tint="-0.249977111117893"/>
      </bottom>
      <diagonal/>
    </border>
    <border>
      <left style="thin">
        <color indexed="64"/>
      </left>
      <right style="thick">
        <color theme="8" tint="-0.249977111117893"/>
      </right>
      <top style="thick">
        <color theme="8" tint="-0.249977111117893"/>
      </top>
      <bottom style="thin">
        <color indexed="64"/>
      </bottom>
      <diagonal/>
    </border>
    <border>
      <left style="thin">
        <color indexed="64"/>
      </left>
      <right style="thick">
        <color theme="8" tint="-0.249977111117893"/>
      </right>
      <top/>
      <bottom style="thin">
        <color indexed="64"/>
      </bottom>
      <diagonal/>
    </border>
    <border>
      <left style="thin">
        <color indexed="64"/>
      </left>
      <right style="thick">
        <color theme="8" tint="-0.249977111117893"/>
      </right>
      <top style="thin">
        <color indexed="64"/>
      </top>
      <bottom style="thick">
        <color theme="8" tint="-0.249977111117893"/>
      </bottom>
      <diagonal/>
    </border>
    <border>
      <left style="thick">
        <color theme="8" tint="-0.249977111117893"/>
      </left>
      <right/>
      <top style="medium">
        <color theme="0"/>
      </top>
      <bottom/>
      <diagonal/>
    </border>
    <border>
      <left style="thick">
        <color theme="8" tint="-0.249977111117893"/>
      </left>
      <right/>
      <top/>
      <bottom/>
      <diagonal/>
    </border>
    <border>
      <left style="medium">
        <color theme="8" tint="-0.249977111117893"/>
      </left>
      <right/>
      <top/>
      <bottom style="thin">
        <color indexed="64"/>
      </bottom>
      <diagonal/>
    </border>
    <border>
      <left style="thin">
        <color indexed="64"/>
      </left>
      <right/>
      <top style="thin">
        <color indexed="64"/>
      </top>
      <bottom style="thick">
        <color theme="8" tint="-0.249977111117893"/>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ck">
        <color theme="8" tint="-0.249977111117893"/>
      </left>
      <right style="thick">
        <color theme="8" tint="-0.249977111117893"/>
      </right>
      <top style="thin">
        <color indexed="64"/>
      </top>
      <bottom style="thin">
        <color indexed="64"/>
      </bottom>
      <diagonal/>
    </border>
    <border>
      <left style="thick">
        <color theme="8" tint="-0.249977111117893"/>
      </left>
      <right/>
      <top/>
      <bottom style="thin">
        <color indexed="64"/>
      </bottom>
      <diagonal/>
    </border>
    <border>
      <left style="thick">
        <color theme="8" tint="-0.249977111117893"/>
      </left>
      <right/>
      <top/>
      <bottom style="thick">
        <color theme="8" tint="-0.249977111117893"/>
      </bottom>
      <diagonal/>
    </border>
    <border>
      <left style="thick">
        <color theme="8" tint="-0.249977111117893"/>
      </left>
      <right style="thick">
        <color theme="8" tint="-0.249977111117893"/>
      </right>
      <top/>
      <bottom style="thick">
        <color theme="8" tint="-0.249977111117893"/>
      </bottom>
      <diagonal/>
    </border>
    <border>
      <left/>
      <right/>
      <top/>
      <bottom style="thin">
        <color indexed="64"/>
      </bottom>
      <diagonal/>
    </border>
    <border>
      <left/>
      <right/>
      <top style="thin">
        <color indexed="64"/>
      </top>
      <bottom style="thick">
        <color theme="8" tint="-0.249977111117893"/>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213">
    <xf numFmtId="0" fontId="0" fillId="0" borderId="0" xfId="0"/>
    <xf numFmtId="0" fontId="0" fillId="0" borderId="0" xfId="0" applyFont="1" applyFill="1" applyBorder="1"/>
    <xf numFmtId="0" fontId="1" fillId="0" borderId="0" xfId="0" applyFont="1" applyFill="1" applyBorder="1"/>
    <xf numFmtId="0" fontId="2" fillId="0" borderId="0" xfId="0" applyFont="1" applyFill="1" applyBorder="1"/>
    <xf numFmtId="0" fontId="0" fillId="0" borderId="0" xfId="0" applyFill="1" applyBorder="1"/>
    <xf numFmtId="0" fontId="3" fillId="0" borderId="0" xfId="0" applyFont="1" applyFill="1" applyBorder="1"/>
    <xf numFmtId="0" fontId="26" fillId="0" borderId="0" xfId="0" applyFont="1" applyFill="1" applyBorder="1"/>
    <xf numFmtId="0" fontId="0" fillId="0" borderId="0" xfId="0" applyFill="1" applyBorder="1" applyAlignment="1">
      <alignment horizontal="center"/>
    </xf>
    <xf numFmtId="0" fontId="1" fillId="0" borderId="0" xfId="0" applyFont="1" applyFill="1" applyBorder="1" applyAlignment="1">
      <alignment horizontal="center" vertical="center"/>
    </xf>
    <xf numFmtId="0" fontId="28" fillId="0" borderId="0" xfId="0" applyFont="1" applyFill="1" applyBorder="1"/>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left"/>
    </xf>
    <xf numFmtId="1" fontId="0" fillId="0" borderId="0" xfId="0" applyNumberFormat="1" applyFill="1" applyBorder="1" applyAlignment="1">
      <alignment horizontal="left"/>
    </xf>
    <xf numFmtId="0" fontId="27" fillId="0" borderId="0" xfId="0" applyFont="1" applyFill="1" applyBorder="1" applyAlignment="1">
      <alignment horizontal="center" vertical="center"/>
    </xf>
    <xf numFmtId="0" fontId="26" fillId="0" borderId="0" xfId="0" applyFont="1" applyFill="1" applyBorder="1" applyAlignment="1">
      <alignment horizontal="center"/>
    </xf>
    <xf numFmtId="44" fontId="1" fillId="0" borderId="0" xfId="2" applyFont="1" applyFill="1" applyBorder="1" applyAlignment="1">
      <alignment horizontal="center" vertical="center"/>
    </xf>
    <xf numFmtId="49" fontId="2" fillId="0" borderId="0" xfId="0" applyNumberFormat="1" applyFont="1" applyFill="1" applyBorder="1" applyAlignment="1">
      <alignment horizontal="center" vertical="center"/>
    </xf>
    <xf numFmtId="9" fontId="0" fillId="0" borderId="0" xfId="3" applyFont="1" applyFill="1" applyBorder="1"/>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xf>
    <xf numFmtId="9" fontId="0" fillId="0" borderId="0" xfId="3" applyFont="1" applyFill="1" applyBorder="1" applyAlignment="1">
      <alignment horizontal="center" vertical="center"/>
    </xf>
    <xf numFmtId="49" fontId="0" fillId="0" borderId="0" xfId="0" applyNumberFormat="1" applyFill="1" applyBorder="1" applyAlignment="1">
      <alignment vertical="center"/>
    </xf>
    <xf numFmtId="44" fontId="0" fillId="0" borderId="0" xfId="2" applyFont="1" applyFill="1" applyBorder="1" applyAlignment="1"/>
    <xf numFmtId="9" fontId="0" fillId="0" borderId="0" xfId="3" applyFont="1" applyFill="1" applyBorder="1" applyAlignment="1"/>
    <xf numFmtId="9" fontId="0" fillId="0" borderId="0" xfId="3" applyFont="1" applyFill="1" applyBorder="1" applyAlignment="1">
      <alignment vertical="center"/>
    </xf>
    <xf numFmtId="49" fontId="0" fillId="0" borderId="0" xfId="0" applyNumberFormat="1" applyFill="1" applyBorder="1" applyAlignment="1">
      <alignment horizontal="center" vertical="center"/>
    </xf>
    <xf numFmtId="0" fontId="0" fillId="3" borderId="0" xfId="0" applyFill="1" applyAlignment="1" applyProtection="1">
      <alignment horizontal="center"/>
    </xf>
    <xf numFmtId="0" fontId="0" fillId="3" borderId="0" xfId="0" applyFill="1" applyProtection="1"/>
    <xf numFmtId="164" fontId="9" fillId="3" borderId="0" xfId="1" applyNumberFormat="1" applyFont="1" applyFill="1" applyAlignment="1" applyProtection="1">
      <alignment horizontal="center"/>
    </xf>
    <xf numFmtId="0" fontId="6" fillId="3" borderId="0" xfId="0" applyFont="1" applyFill="1" applyProtection="1"/>
    <xf numFmtId="0" fontId="11" fillId="4" borderId="0" xfId="0" applyFont="1" applyFill="1" applyProtection="1"/>
    <xf numFmtId="0" fontId="11" fillId="4" borderId="0" xfId="0" applyFont="1" applyFill="1" applyAlignment="1" applyProtection="1">
      <alignment horizontal="center"/>
    </xf>
    <xf numFmtId="0" fontId="0" fillId="4" borderId="0" xfId="0" applyFill="1" applyProtection="1"/>
    <xf numFmtId="0" fontId="0" fillId="4" borderId="0" xfId="0" applyFill="1" applyAlignment="1" applyProtection="1">
      <alignment horizontal="center"/>
    </xf>
    <xf numFmtId="164" fontId="9" fillId="4" borderId="0" xfId="1" applyNumberFormat="1" applyFont="1" applyFill="1" applyAlignment="1" applyProtection="1">
      <alignment horizontal="center"/>
    </xf>
    <xf numFmtId="0" fontId="6" fillId="4" borderId="0" xfId="0" applyFont="1" applyFill="1" applyProtection="1"/>
    <xf numFmtId="0" fontId="15" fillId="3" borderId="0" xfId="0" applyFont="1" applyFill="1" applyAlignment="1" applyProtection="1">
      <alignment horizontal="right"/>
    </xf>
    <xf numFmtId="0" fontId="15" fillId="3" borderId="0" xfId="0" applyFont="1" applyFill="1" applyAlignment="1" applyProtection="1">
      <alignment horizontal="left"/>
    </xf>
    <xf numFmtId="0" fontId="0" fillId="3" borderId="0" xfId="0" applyFill="1" applyAlignment="1" applyProtection="1">
      <alignment horizontal="center" vertical="center"/>
    </xf>
    <xf numFmtId="0" fontId="0" fillId="3" borderId="0" xfId="0" applyFill="1" applyAlignment="1" applyProtection="1">
      <alignment vertical="center"/>
    </xf>
    <xf numFmtId="164" fontId="5" fillId="3" borderId="0" xfId="1" applyNumberFormat="1" applyFont="1" applyFill="1" applyAlignment="1" applyProtection="1">
      <alignment horizontal="center" vertical="center"/>
    </xf>
    <xf numFmtId="0" fontId="5" fillId="3" borderId="0" xfId="0" applyFont="1" applyFill="1" applyAlignment="1" applyProtection="1">
      <alignment horizontal="center"/>
    </xf>
    <xf numFmtId="0" fontId="4" fillId="4" borderId="14"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44" fontId="4" fillId="4" borderId="14" xfId="2" applyFont="1" applyFill="1" applyBorder="1" applyAlignment="1" applyProtection="1">
      <alignment horizontal="center" vertical="center"/>
    </xf>
    <xf numFmtId="44" fontId="4" fillId="3" borderId="17" xfId="2" applyFont="1" applyFill="1" applyBorder="1" applyAlignment="1" applyProtection="1">
      <alignment horizontal="center" vertical="center"/>
    </xf>
    <xf numFmtId="44" fontId="6" fillId="3" borderId="17" xfId="2"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44" fontId="4" fillId="4" borderId="9" xfId="2" applyFont="1" applyFill="1" applyBorder="1" applyAlignment="1" applyProtection="1">
      <alignment horizontal="center" vertical="center"/>
    </xf>
    <xf numFmtId="44" fontId="4" fillId="3" borderId="18" xfId="2" applyFont="1" applyFill="1" applyBorder="1" applyAlignment="1" applyProtection="1">
      <alignment horizontal="center" vertical="center"/>
    </xf>
    <xf numFmtId="44" fontId="6" fillId="3" borderId="18" xfId="2" applyFont="1" applyFill="1" applyBorder="1" applyAlignment="1" applyProtection="1">
      <alignment horizontal="center" vertical="center"/>
    </xf>
    <xf numFmtId="0" fontId="6" fillId="4" borderId="34" xfId="0" applyFont="1" applyFill="1" applyBorder="1" applyAlignment="1" applyProtection="1">
      <alignment horizontal="center" vertical="center"/>
    </xf>
    <xf numFmtId="44" fontId="4" fillId="4" borderId="33" xfId="2" applyFont="1" applyFill="1" applyBorder="1" applyAlignment="1" applyProtection="1">
      <alignment horizontal="center" vertical="center"/>
    </xf>
    <xf numFmtId="44" fontId="4" fillId="3" borderId="35" xfId="2" applyFont="1" applyFill="1" applyBorder="1" applyAlignment="1" applyProtection="1">
      <alignment horizontal="center" vertical="center"/>
    </xf>
    <xf numFmtId="44" fontId="6" fillId="3" borderId="35" xfId="2" applyFont="1" applyFill="1" applyBorder="1" applyAlignment="1" applyProtection="1">
      <alignment horizontal="center" vertical="center"/>
    </xf>
    <xf numFmtId="44" fontId="6" fillId="3" borderId="0" xfId="2" applyFont="1" applyFill="1" applyProtection="1"/>
    <xf numFmtId="43" fontId="16" fillId="4" borderId="15" xfId="1" applyNumberFormat="1" applyFont="1" applyFill="1" applyBorder="1" applyAlignment="1" applyProtection="1">
      <alignment horizontal="center"/>
    </xf>
    <xf numFmtId="0" fontId="16" fillId="4" borderId="3" xfId="0" applyFont="1" applyFill="1" applyBorder="1" applyAlignment="1" applyProtection="1">
      <alignment horizontal="center"/>
    </xf>
    <xf numFmtId="0" fontId="16" fillId="4" borderId="4" xfId="0" applyFont="1" applyFill="1" applyBorder="1" applyAlignment="1" applyProtection="1">
      <alignment horizontal="center"/>
    </xf>
    <xf numFmtId="44" fontId="16" fillId="4" borderId="8" xfId="2" applyFont="1" applyFill="1" applyBorder="1" applyProtection="1"/>
    <xf numFmtId="44" fontId="16" fillId="3" borderId="8" xfId="2" applyFont="1" applyFill="1" applyBorder="1" applyAlignment="1" applyProtection="1">
      <alignment horizontal="center"/>
    </xf>
    <xf numFmtId="44" fontId="16" fillId="4" borderId="0" xfId="2" applyFont="1" applyFill="1" applyBorder="1" applyAlignment="1" applyProtection="1">
      <alignment horizontal="center"/>
    </xf>
    <xf numFmtId="0" fontId="16" fillId="4" borderId="1" xfId="0" applyFont="1" applyFill="1" applyBorder="1" applyAlignment="1" applyProtection="1">
      <alignment horizontal="center"/>
    </xf>
    <xf numFmtId="0" fontId="16" fillId="4" borderId="1" xfId="0" applyFont="1" applyFill="1" applyBorder="1" applyProtection="1"/>
    <xf numFmtId="0" fontId="16" fillId="4" borderId="0" xfId="0" applyFont="1" applyFill="1" applyProtection="1"/>
    <xf numFmtId="0" fontId="18" fillId="4" borderId="0" xfId="0" applyFont="1" applyFill="1" applyProtection="1"/>
    <xf numFmtId="0" fontId="16" fillId="4" borderId="1" xfId="0" applyFont="1" applyFill="1" applyBorder="1" applyAlignment="1" applyProtection="1">
      <alignment horizontal="center" vertical="center"/>
    </xf>
    <xf numFmtId="0" fontId="0" fillId="4" borderId="0" xfId="0" applyFill="1" applyAlignment="1" applyProtection="1">
      <alignment horizontal="center" vertical="center"/>
    </xf>
    <xf numFmtId="0" fontId="0" fillId="4" borderId="1" xfId="0" applyFill="1" applyBorder="1" applyAlignment="1" applyProtection="1">
      <alignment horizontal="center" vertical="center"/>
    </xf>
    <xf numFmtId="0" fontId="0" fillId="4" borderId="0" xfId="0" applyFill="1" applyBorder="1" applyAlignment="1" applyProtection="1">
      <alignment horizontal="center" vertical="center"/>
    </xf>
    <xf numFmtId="164" fontId="17" fillId="4" borderId="0" xfId="1" applyNumberFormat="1" applyFont="1" applyFill="1" applyAlignment="1" applyProtection="1">
      <alignment horizontal="center" vertical="center"/>
    </xf>
    <xf numFmtId="0" fontId="17" fillId="4" borderId="0" xfId="0" applyFont="1" applyFill="1" applyProtection="1"/>
    <xf numFmtId="0" fontId="16" fillId="4" borderId="0" xfId="0" applyFont="1" applyFill="1" applyAlignment="1" applyProtection="1">
      <alignment horizontal="center"/>
    </xf>
    <xf numFmtId="164" fontId="17" fillId="2" borderId="7" xfId="1" applyNumberFormat="1" applyFont="1" applyFill="1" applyBorder="1" applyAlignment="1" applyProtection="1">
      <alignment horizontal="center" wrapText="1"/>
    </xf>
    <xf numFmtId="0" fontId="17" fillId="2" borderId="6" xfId="0" applyFont="1" applyFill="1" applyBorder="1" applyAlignment="1" applyProtection="1">
      <alignment horizontal="center"/>
    </xf>
    <xf numFmtId="0" fontId="17" fillId="2" borderId="16" xfId="0" applyFont="1" applyFill="1" applyBorder="1" applyAlignment="1" applyProtection="1">
      <alignment horizontal="center"/>
    </xf>
    <xf numFmtId="0" fontId="17" fillId="2" borderId="5" xfId="0" applyFont="1" applyFill="1" applyBorder="1" applyProtection="1"/>
    <xf numFmtId="0" fontId="17" fillId="2" borderId="5" xfId="0" applyFont="1" applyFill="1" applyBorder="1" applyAlignment="1" applyProtection="1">
      <alignment horizontal="center"/>
    </xf>
    <xf numFmtId="0" fontId="16" fillId="4" borderId="0" xfId="0" applyFont="1" applyFill="1" applyBorder="1" applyAlignment="1" applyProtection="1">
      <alignment horizontal="center"/>
    </xf>
    <xf numFmtId="0" fontId="16" fillId="4" borderId="1" xfId="0" applyFont="1" applyFill="1" applyBorder="1" applyAlignment="1" applyProtection="1">
      <alignment horizontal="center" vertical="center" wrapText="1"/>
    </xf>
    <xf numFmtId="0" fontId="15" fillId="4" borderId="0" xfId="0" applyFont="1" applyFill="1" applyAlignment="1" applyProtection="1">
      <alignment vertical="center"/>
    </xf>
    <xf numFmtId="0" fontId="15" fillId="4" borderId="0" xfId="0" applyFont="1" applyFill="1" applyAlignment="1" applyProtection="1">
      <alignment horizontal="center" vertical="center"/>
    </xf>
    <xf numFmtId="0" fontId="15" fillId="4" borderId="0" xfId="0" applyFont="1" applyFill="1" applyProtection="1"/>
    <xf numFmtId="0" fontId="15" fillId="4" borderId="0" xfId="0" applyFont="1" applyFill="1" applyAlignment="1" applyProtection="1">
      <alignment horizontal="center"/>
    </xf>
    <xf numFmtId="0" fontId="13" fillId="2" borderId="27" xfId="0" applyFont="1" applyFill="1" applyBorder="1" applyAlignment="1" applyProtection="1">
      <alignment vertical="center"/>
    </xf>
    <xf numFmtId="0" fontId="13" fillId="2" borderId="26" xfId="0" applyFont="1" applyFill="1" applyBorder="1" applyAlignment="1" applyProtection="1">
      <alignment vertical="center"/>
    </xf>
    <xf numFmtId="0" fontId="0" fillId="6" borderId="22" xfId="0" applyFill="1" applyBorder="1" applyProtection="1"/>
    <xf numFmtId="0" fontId="0" fillId="6" borderId="28" xfId="0" applyFill="1" applyBorder="1" applyProtection="1"/>
    <xf numFmtId="0" fontId="0" fillId="6" borderId="30" xfId="0" applyFill="1" applyBorder="1" applyProtection="1"/>
    <xf numFmtId="0" fontId="4" fillId="3" borderId="5" xfId="0" applyFont="1" applyFill="1" applyBorder="1" applyAlignment="1" applyProtection="1">
      <alignment horizontal="center" vertical="center"/>
      <protection locked="0"/>
    </xf>
    <xf numFmtId="0" fontId="0" fillId="3" borderId="2" xfId="0" applyFill="1" applyBorder="1" applyProtection="1">
      <protection locked="0"/>
    </xf>
    <xf numFmtId="0" fontId="13" fillId="2" borderId="27" xfId="0" applyFont="1" applyFill="1" applyBorder="1" applyAlignment="1" applyProtection="1">
      <alignment horizontal="right" vertical="center"/>
    </xf>
    <xf numFmtId="0" fontId="8" fillId="5" borderId="29" xfId="0" applyFont="1" applyFill="1" applyBorder="1" applyAlignment="1" applyProtection="1">
      <alignment horizontal="center" vertical="center"/>
    </xf>
    <xf numFmtId="0" fontId="8" fillId="5" borderId="30"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10" fillId="0" borderId="0" xfId="0" applyFont="1" applyFill="1" applyBorder="1" applyAlignment="1">
      <alignment horizontal="center" vertical="center"/>
    </xf>
    <xf numFmtId="0" fontId="13" fillId="2" borderId="27" xfId="0" applyFont="1" applyFill="1" applyBorder="1" applyAlignment="1">
      <alignment horizontal="left" vertical="center"/>
    </xf>
    <xf numFmtId="0" fontId="11" fillId="7" borderId="0" xfId="0" applyFont="1" applyFill="1" applyProtection="1"/>
    <xf numFmtId="0" fontId="0" fillId="7" borderId="0" xfId="0" applyFill="1" applyProtection="1"/>
    <xf numFmtId="0" fontId="24" fillId="8" borderId="30" xfId="0" applyFont="1" applyFill="1" applyBorder="1" applyAlignment="1" applyProtection="1">
      <alignment horizontal="center" vertical="center"/>
    </xf>
    <xf numFmtId="0" fontId="15" fillId="3" borderId="15"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locked="0"/>
    </xf>
    <xf numFmtId="0" fontId="16" fillId="3" borderId="48" xfId="0" applyFont="1" applyFill="1" applyBorder="1" applyAlignment="1" applyProtection="1">
      <alignment horizontal="center" vertical="center"/>
      <protection locked="0"/>
    </xf>
    <xf numFmtId="0" fontId="15" fillId="3" borderId="48" xfId="0" applyFont="1" applyFill="1" applyBorder="1" applyAlignment="1" applyProtection="1">
      <alignment horizontal="center" vertical="center"/>
      <protection locked="0"/>
    </xf>
    <xf numFmtId="0" fontId="31" fillId="4" borderId="10" xfId="0" applyFont="1" applyFill="1" applyBorder="1" applyAlignment="1" applyProtection="1">
      <alignment horizontal="center" vertical="center"/>
    </xf>
    <xf numFmtId="0" fontId="32" fillId="4" borderId="13" xfId="0" applyFont="1" applyFill="1" applyBorder="1" applyAlignment="1" applyProtection="1">
      <alignment horizontal="center" vertical="center"/>
    </xf>
    <xf numFmtId="44" fontId="31" fillId="4" borderId="10" xfId="2" applyFont="1" applyFill="1" applyBorder="1" applyAlignment="1" applyProtection="1">
      <alignment horizontal="center" vertical="center"/>
    </xf>
    <xf numFmtId="44" fontId="31" fillId="3" borderId="19" xfId="2" applyFont="1" applyFill="1" applyBorder="1" applyAlignment="1" applyProtection="1">
      <alignment horizontal="center" vertical="center"/>
    </xf>
    <xf numFmtId="44" fontId="32" fillId="3" borderId="19" xfId="2" applyFont="1" applyFill="1" applyBorder="1" applyAlignment="1" applyProtection="1">
      <alignment horizontal="center" vertical="center"/>
    </xf>
    <xf numFmtId="0" fontId="16" fillId="3" borderId="50" xfId="0" applyFont="1" applyFill="1" applyBorder="1" applyAlignment="1" applyProtection="1">
      <alignment horizontal="center" vertical="center"/>
      <protection locked="0"/>
    </xf>
    <xf numFmtId="0" fontId="16" fillId="3" borderId="51" xfId="0" applyFont="1" applyFill="1" applyBorder="1" applyAlignment="1" applyProtection="1">
      <alignment horizontal="center" vertical="center"/>
      <protection locked="0"/>
    </xf>
    <xf numFmtId="0" fontId="16" fillId="3" borderId="52" xfId="0" applyFont="1" applyFill="1" applyBorder="1" applyAlignment="1" applyProtection="1">
      <alignment horizontal="center" vertical="center"/>
      <protection locked="0"/>
    </xf>
    <xf numFmtId="0" fontId="16" fillId="3" borderId="53" xfId="0" applyFont="1" applyFill="1" applyBorder="1" applyAlignment="1" applyProtection="1">
      <alignment horizontal="center" vertical="center"/>
      <protection locked="0"/>
    </xf>
    <xf numFmtId="0" fontId="16" fillId="3" borderId="54" xfId="0" applyFont="1" applyFill="1" applyBorder="1" applyAlignment="1" applyProtection="1">
      <alignment horizontal="center" vertical="center"/>
      <protection locked="0"/>
    </xf>
    <xf numFmtId="0" fontId="16" fillId="3" borderId="55" xfId="0" applyFont="1" applyFill="1" applyBorder="1" applyAlignment="1" applyProtection="1">
      <alignment horizontal="center" vertical="center"/>
      <protection locked="0"/>
    </xf>
    <xf numFmtId="0" fontId="16" fillId="3" borderId="56" xfId="0" applyFont="1" applyFill="1" applyBorder="1" applyAlignment="1" applyProtection="1">
      <alignment horizontal="center" vertical="center"/>
      <protection locked="0"/>
    </xf>
    <xf numFmtId="0" fontId="16" fillId="3" borderId="57" xfId="0" applyFont="1" applyFill="1" applyBorder="1" applyAlignment="1" applyProtection="1">
      <alignment horizontal="center" vertical="center"/>
      <protection locked="0"/>
    </xf>
    <xf numFmtId="0" fontId="15" fillId="4" borderId="58" xfId="0" applyFont="1" applyFill="1" applyBorder="1" applyProtection="1"/>
    <xf numFmtId="0" fontId="15" fillId="4" borderId="59" xfId="0" applyFont="1" applyFill="1" applyBorder="1" applyAlignment="1" applyProtection="1">
      <alignment vertical="center"/>
    </xf>
    <xf numFmtId="0" fontId="17" fillId="9" borderId="47" xfId="0" applyFont="1" applyFill="1" applyBorder="1" applyAlignment="1" applyProtection="1">
      <alignment horizontal="center" vertical="center"/>
    </xf>
    <xf numFmtId="0" fontId="15" fillId="9" borderId="47" xfId="0" applyFont="1" applyFill="1" applyBorder="1" applyAlignment="1" applyProtection="1">
      <alignment horizontal="center" vertical="center" wrapText="1"/>
    </xf>
    <xf numFmtId="0" fontId="17" fillId="9" borderId="47" xfId="0" applyFont="1" applyFill="1" applyBorder="1" applyAlignment="1" applyProtection="1">
      <alignment horizontal="center" vertical="center" wrapText="1"/>
    </xf>
    <xf numFmtId="0" fontId="16" fillId="4" borderId="0" xfId="0" applyFont="1" applyFill="1" applyAlignment="1" applyProtection="1">
      <alignment wrapText="1"/>
    </xf>
    <xf numFmtId="0" fontId="0" fillId="0" borderId="5" xfId="0" applyFill="1" applyBorder="1" applyAlignment="1" applyProtection="1">
      <alignment vertical="center"/>
    </xf>
    <xf numFmtId="0" fontId="6" fillId="3" borderId="20" xfId="0" applyFont="1" applyFill="1" applyBorder="1" applyAlignment="1" applyProtection="1">
      <alignment horizontal="center" vertical="center"/>
    </xf>
    <xf numFmtId="44" fontId="6" fillId="3" borderId="5" xfId="2" applyFont="1" applyFill="1" applyBorder="1" applyAlignment="1" applyProtection="1">
      <alignment horizontal="left" vertical="center"/>
    </xf>
    <xf numFmtId="44" fontId="9" fillId="3" borderId="5" xfId="2" applyFont="1" applyFill="1" applyBorder="1" applyAlignment="1" applyProtection="1">
      <alignment horizontal="left" vertical="center"/>
    </xf>
    <xf numFmtId="44" fontId="6" fillId="3" borderId="5" xfId="2" applyFont="1" applyFill="1" applyBorder="1" applyAlignment="1" applyProtection="1">
      <alignment vertical="center"/>
    </xf>
    <xf numFmtId="0" fontId="5" fillId="3" borderId="37" xfId="0" applyFont="1" applyFill="1" applyBorder="1" applyAlignment="1" applyProtection="1">
      <alignment horizontal="center"/>
    </xf>
    <xf numFmtId="0" fontId="6" fillId="3" borderId="37" xfId="0" applyFont="1" applyFill="1" applyBorder="1" applyProtection="1"/>
    <xf numFmtId="0" fontId="17" fillId="9" borderId="41" xfId="0" applyFont="1" applyFill="1" applyBorder="1" applyAlignment="1" applyProtection="1">
      <alignment horizontal="center" vertical="center"/>
    </xf>
    <xf numFmtId="0" fontId="17" fillId="9" borderId="46" xfId="0" applyFont="1" applyFill="1" applyBorder="1" applyAlignment="1" applyProtection="1">
      <alignment horizontal="center" vertical="center"/>
    </xf>
    <xf numFmtId="0" fontId="17" fillId="9" borderId="47" xfId="0" applyFont="1" applyFill="1" applyBorder="1" applyAlignment="1" applyProtection="1">
      <alignment horizontal="center" vertical="center"/>
    </xf>
    <xf numFmtId="0" fontId="17" fillId="9" borderId="41" xfId="0" applyFont="1" applyFill="1" applyBorder="1" applyAlignment="1" applyProtection="1">
      <alignment horizontal="center" vertical="center"/>
    </xf>
    <xf numFmtId="0" fontId="17" fillId="9" borderId="46" xfId="0" applyFont="1" applyFill="1" applyBorder="1" applyAlignment="1" applyProtection="1">
      <alignment horizontal="center" vertical="center"/>
    </xf>
    <xf numFmtId="0" fontId="17" fillId="9" borderId="40" xfId="0" applyFont="1" applyFill="1" applyBorder="1" applyAlignment="1" applyProtection="1">
      <alignment horizontal="center" vertical="center"/>
    </xf>
    <xf numFmtId="14" fontId="30" fillId="8" borderId="0" xfId="0" applyNumberFormat="1" applyFont="1" applyFill="1" applyBorder="1" applyAlignment="1" applyProtection="1">
      <alignment horizontal="left" vertical="center"/>
    </xf>
    <xf numFmtId="14" fontId="30" fillId="8" borderId="36" xfId="0" applyNumberFormat="1" applyFont="1" applyFill="1" applyBorder="1" applyAlignment="1" applyProtection="1">
      <alignment horizontal="left" vertical="center"/>
    </xf>
    <xf numFmtId="44" fontId="7" fillId="3" borderId="20" xfId="0" applyNumberFormat="1" applyFont="1" applyFill="1" applyBorder="1" applyAlignment="1" applyProtection="1">
      <alignment horizontal="center"/>
    </xf>
    <xf numFmtId="44" fontId="7" fillId="3" borderId="32" xfId="0" applyNumberFormat="1" applyFont="1" applyFill="1" applyBorder="1" applyAlignment="1" applyProtection="1">
      <alignment horizontal="center"/>
    </xf>
    <xf numFmtId="0" fontId="7" fillId="3" borderId="21" xfId="0" applyFont="1" applyFill="1" applyBorder="1" applyAlignment="1" applyProtection="1">
      <alignment horizontal="center"/>
    </xf>
    <xf numFmtId="0" fontId="0" fillId="3" borderId="12" xfId="0" applyFill="1" applyBorder="1" applyAlignment="1" applyProtection="1">
      <alignment horizontal="center"/>
      <protection locked="0"/>
    </xf>
    <xf numFmtId="0" fontId="20" fillId="3" borderId="47" xfId="0" applyFont="1" applyFill="1" applyBorder="1" applyAlignment="1" applyProtection="1">
      <alignment horizontal="center" vertical="center"/>
      <protection locked="0"/>
    </xf>
    <xf numFmtId="0" fontId="19" fillId="3" borderId="47" xfId="0" applyFont="1" applyFill="1" applyBorder="1" applyAlignment="1" applyProtection="1">
      <alignment horizontal="center" vertical="center"/>
      <protection locked="0"/>
    </xf>
    <xf numFmtId="0" fontId="13" fillId="2" borderId="28" xfId="0" applyFont="1" applyFill="1" applyBorder="1" applyAlignment="1" applyProtection="1">
      <alignment horizontal="right" vertical="center"/>
    </xf>
    <xf numFmtId="0" fontId="13" fillId="2" borderId="23" xfId="0" applyFont="1" applyFill="1" applyBorder="1" applyAlignment="1" applyProtection="1">
      <alignment horizontal="right" vertical="center"/>
    </xf>
    <xf numFmtId="0" fontId="17" fillId="9" borderId="47" xfId="0" applyFont="1" applyFill="1" applyBorder="1" applyAlignment="1" applyProtection="1">
      <alignment horizontal="center" vertical="center"/>
    </xf>
    <xf numFmtId="0" fontId="13" fillId="2" borderId="27" xfId="0" applyFont="1" applyFill="1" applyBorder="1" applyAlignment="1" applyProtection="1">
      <alignment horizontal="right" vertical="center"/>
    </xf>
    <xf numFmtId="165" fontId="33" fillId="3" borderId="47" xfId="0" applyNumberFormat="1" applyFont="1" applyFill="1" applyBorder="1" applyAlignment="1" applyProtection="1">
      <alignment horizontal="center" vertical="center"/>
      <protection locked="0"/>
    </xf>
    <xf numFmtId="0" fontId="13" fillId="9" borderId="25" xfId="0" applyFont="1" applyFill="1" applyBorder="1" applyAlignment="1" applyProtection="1">
      <alignment horizontal="center" vertical="center"/>
    </xf>
    <xf numFmtId="0" fontId="13" fillId="9" borderId="27" xfId="0" applyFont="1" applyFill="1" applyBorder="1" applyAlignment="1" applyProtection="1">
      <alignment horizontal="center" vertical="center"/>
    </xf>
    <xf numFmtId="0" fontId="13" fillId="9" borderId="22" xfId="0" applyFont="1" applyFill="1" applyBorder="1" applyAlignment="1" applyProtection="1">
      <alignment horizontal="center" vertical="center"/>
    </xf>
    <xf numFmtId="0" fontId="13" fillId="9" borderId="28" xfId="0" applyFont="1" applyFill="1" applyBorder="1" applyAlignment="1" applyProtection="1">
      <alignment horizontal="center" vertical="center"/>
    </xf>
    <xf numFmtId="0" fontId="13" fillId="9" borderId="29" xfId="0" applyFont="1" applyFill="1" applyBorder="1" applyAlignment="1" applyProtection="1">
      <alignment horizontal="center" vertical="center"/>
    </xf>
    <xf numFmtId="0" fontId="13" fillId="9" borderId="30" xfId="0" applyFont="1" applyFill="1" applyBorder="1" applyAlignment="1" applyProtection="1">
      <alignment horizontal="center" vertical="center"/>
    </xf>
    <xf numFmtId="0" fontId="16" fillId="3" borderId="43" xfId="0" applyFont="1" applyFill="1" applyBorder="1" applyAlignment="1" applyProtection="1">
      <alignment horizontal="center"/>
      <protection locked="0"/>
    </xf>
    <xf numFmtId="0" fontId="16" fillId="3" borderId="42" xfId="0" applyFont="1" applyFill="1" applyBorder="1" applyAlignment="1" applyProtection="1">
      <alignment horizontal="center"/>
      <protection locked="0"/>
    </xf>
    <xf numFmtId="0" fontId="16" fillId="4" borderId="38" xfId="0" applyFont="1" applyFill="1" applyBorder="1" applyAlignment="1" applyProtection="1">
      <alignment horizontal="center"/>
    </xf>
    <xf numFmtId="0" fontId="16" fillId="4" borderId="39" xfId="0" applyFont="1" applyFill="1" applyBorder="1" applyAlignment="1" applyProtection="1">
      <alignment horizontal="center"/>
    </xf>
    <xf numFmtId="0" fontId="14" fillId="9" borderId="25" xfId="0" applyFont="1" applyFill="1" applyBorder="1" applyAlignment="1" applyProtection="1">
      <alignment horizontal="center" vertical="center"/>
    </xf>
    <xf numFmtId="0" fontId="14" fillId="9" borderId="27" xfId="0" applyFont="1" applyFill="1" applyBorder="1" applyAlignment="1" applyProtection="1">
      <alignment horizontal="center" vertical="center"/>
    </xf>
    <xf numFmtId="0" fontId="16" fillId="3" borderId="44" xfId="0" applyFont="1" applyFill="1" applyBorder="1" applyAlignment="1" applyProtection="1">
      <alignment horizontal="center"/>
      <protection locked="0"/>
    </xf>
    <xf numFmtId="0" fontId="16" fillId="3" borderId="45" xfId="0" applyFont="1" applyFill="1" applyBorder="1" applyAlignment="1" applyProtection="1">
      <alignment horizontal="center"/>
      <protection locked="0"/>
    </xf>
    <xf numFmtId="0" fontId="22" fillId="2" borderId="25" xfId="4" applyFont="1" applyFill="1" applyBorder="1" applyAlignment="1" applyProtection="1">
      <alignment horizontal="center" vertical="center"/>
    </xf>
    <xf numFmtId="0" fontId="23" fillId="2" borderId="27" xfId="0"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33" fillId="3" borderId="47" xfId="0" applyFont="1" applyFill="1" applyBorder="1" applyAlignment="1" applyProtection="1">
      <alignment horizontal="center" vertical="center"/>
      <protection locked="0"/>
    </xf>
    <xf numFmtId="0" fontId="34" fillId="3" borderId="47" xfId="0" applyFont="1" applyFill="1" applyBorder="1" applyAlignment="1" applyProtection="1">
      <alignment horizontal="center" vertical="center"/>
      <protection locked="0"/>
    </xf>
    <xf numFmtId="0" fontId="15" fillId="3" borderId="47" xfId="0" applyFont="1" applyFill="1" applyBorder="1" applyAlignment="1" applyProtection="1">
      <alignment horizontal="center" vertical="center"/>
      <protection locked="0"/>
    </xf>
    <xf numFmtId="0" fontId="20" fillId="9" borderId="47" xfId="0" applyFont="1" applyFill="1" applyBorder="1" applyAlignment="1" applyProtection="1">
      <alignment horizontal="center" vertical="center"/>
    </xf>
    <xf numFmtId="0" fontId="25" fillId="2" borderId="28" xfId="0" applyFont="1" applyFill="1" applyBorder="1" applyAlignment="1">
      <alignment horizontal="center" vertical="center"/>
    </xf>
    <xf numFmtId="0" fontId="25" fillId="2" borderId="23" xfId="0" applyFont="1" applyFill="1" applyBorder="1" applyAlignment="1">
      <alignment horizontal="center" vertical="center"/>
    </xf>
    <xf numFmtId="0" fontId="8" fillId="5" borderId="22" xfId="0" applyFont="1" applyFill="1" applyBorder="1" applyAlignment="1" applyProtection="1">
      <alignment horizontal="center" vertical="center"/>
    </xf>
    <xf numFmtId="0" fontId="8" fillId="5" borderId="28"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27" xfId="0" applyFont="1" applyFill="1" applyBorder="1" applyAlignment="1" applyProtection="1">
      <alignment horizontal="center" vertical="center"/>
    </xf>
    <xf numFmtId="0" fontId="8" fillId="5" borderId="30" xfId="0" applyFont="1" applyFill="1" applyBorder="1" applyAlignment="1" applyProtection="1">
      <alignment horizontal="center" vertical="center"/>
    </xf>
    <xf numFmtId="0" fontId="8" fillId="5" borderId="31" xfId="0" applyFont="1" applyFill="1" applyBorder="1" applyAlignment="1" applyProtection="1">
      <alignment horizontal="center" vertical="center"/>
    </xf>
    <xf numFmtId="0" fontId="14" fillId="9" borderId="29" xfId="0" applyFont="1" applyFill="1" applyBorder="1" applyAlignment="1" applyProtection="1">
      <alignment horizontal="center"/>
    </xf>
    <xf numFmtId="0" fontId="14" fillId="9" borderId="30" xfId="0" applyFont="1" applyFill="1" applyBorder="1" applyAlignment="1" applyProtection="1">
      <alignment horizontal="center"/>
    </xf>
    <xf numFmtId="0" fontId="14" fillId="9" borderId="22" xfId="0" applyFont="1" applyFill="1" applyBorder="1" applyAlignment="1" applyProtection="1">
      <alignment horizontal="center" vertical="center"/>
    </xf>
    <xf numFmtId="0" fontId="14" fillId="9" borderId="28" xfId="0" applyFont="1" applyFill="1" applyBorder="1" applyAlignment="1" applyProtection="1">
      <alignment horizontal="center" vertical="center"/>
    </xf>
    <xf numFmtId="0" fontId="16" fillId="3" borderId="49" xfId="0" applyFont="1" applyFill="1" applyBorder="1" applyAlignment="1" applyProtection="1">
      <alignment horizontal="center"/>
      <protection locked="0"/>
    </xf>
    <xf numFmtId="0" fontId="14" fillId="9" borderId="24" xfId="0" applyFont="1" applyFill="1" applyBorder="1" applyAlignment="1" applyProtection="1">
      <alignment horizontal="center" vertical="center"/>
    </xf>
    <xf numFmtId="0" fontId="14" fillId="9" borderId="0" xfId="0" applyFont="1" applyFill="1" applyBorder="1" applyAlignment="1" applyProtection="1">
      <alignment horizontal="center" vertical="center"/>
    </xf>
    <xf numFmtId="0" fontId="10" fillId="0" borderId="0" xfId="0" applyFont="1" applyFill="1" applyBorder="1" applyAlignment="1">
      <alignment horizontal="center" vertical="center"/>
    </xf>
    <xf numFmtId="0" fontId="15" fillId="3" borderId="60" xfId="0" applyFont="1" applyFill="1" applyBorder="1" applyAlignment="1" applyProtection="1">
      <alignment horizontal="center" vertical="center"/>
      <protection locked="0"/>
    </xf>
    <xf numFmtId="0" fontId="16" fillId="3" borderId="60" xfId="0" applyFont="1" applyFill="1" applyBorder="1" applyAlignment="1" applyProtection="1">
      <alignment horizontal="center" vertical="center"/>
      <protection locked="0"/>
    </xf>
    <xf numFmtId="164" fontId="17" fillId="2" borderId="62" xfId="1" applyNumberFormat="1" applyFont="1" applyFill="1" applyBorder="1" applyAlignment="1" applyProtection="1">
      <alignment horizontal="center"/>
    </xf>
    <xf numFmtId="43" fontId="16" fillId="4" borderId="63" xfId="1" applyNumberFormat="1" applyFont="1" applyFill="1" applyBorder="1" applyAlignment="1" applyProtection="1">
      <alignment horizontal="center"/>
    </xf>
    <xf numFmtId="43" fontId="16" fillId="4" borderId="64" xfId="1" applyNumberFormat="1" applyFont="1" applyFill="1" applyBorder="1" applyAlignment="1" applyProtection="1">
      <alignment horizontal="center"/>
    </xf>
    <xf numFmtId="43" fontId="16" fillId="4" borderId="65" xfId="1" applyNumberFormat="1" applyFont="1" applyFill="1" applyBorder="1" applyAlignment="1" applyProtection="1">
      <alignment horizontal="center"/>
    </xf>
    <xf numFmtId="0" fontId="16" fillId="4" borderId="66" xfId="0" applyFont="1" applyFill="1" applyBorder="1" applyAlignment="1" applyProtection="1">
      <alignment horizontal="center"/>
    </xf>
    <xf numFmtId="0" fontId="16" fillId="4" borderId="67" xfId="0" applyFont="1" applyFill="1" applyBorder="1" applyAlignment="1" applyProtection="1">
      <alignment horizontal="center"/>
    </xf>
    <xf numFmtId="44" fontId="16" fillId="4" borderId="68" xfId="2" applyFont="1" applyFill="1" applyBorder="1" applyProtection="1"/>
    <xf numFmtId="44" fontId="16" fillId="3" borderId="68" xfId="2" applyFont="1" applyFill="1" applyBorder="1" applyAlignment="1" applyProtection="1">
      <alignment horizontal="center"/>
    </xf>
    <xf numFmtId="0" fontId="16" fillId="4" borderId="53" xfId="0" applyFont="1" applyFill="1" applyBorder="1" applyAlignment="1" applyProtection="1">
      <alignment horizontal="center" vertical="center"/>
    </xf>
    <xf numFmtId="0" fontId="16" fillId="4" borderId="69" xfId="0" applyFont="1" applyFill="1" applyBorder="1" applyAlignment="1" applyProtection="1">
      <alignment horizontal="center" vertical="center"/>
    </xf>
    <xf numFmtId="0" fontId="16" fillId="4" borderId="54" xfId="0" applyFont="1" applyFill="1" applyBorder="1" applyAlignment="1" applyProtection="1">
      <alignment horizontal="center" vertical="center"/>
    </xf>
    <xf numFmtId="0" fontId="16" fillId="3" borderId="70" xfId="0" applyFont="1" applyFill="1" applyBorder="1" applyAlignment="1" applyProtection="1">
      <alignment horizontal="center" vertical="center"/>
      <protection locked="0"/>
    </xf>
    <xf numFmtId="0" fontId="16" fillId="3" borderId="71" xfId="0" applyFont="1" applyFill="1" applyBorder="1" applyAlignment="1" applyProtection="1">
      <alignment horizontal="center" vertical="center"/>
      <protection locked="0"/>
    </xf>
    <xf numFmtId="0" fontId="15" fillId="3" borderId="61" xfId="0" applyFont="1" applyFill="1" applyBorder="1" applyAlignment="1" applyProtection="1">
      <alignment horizontal="center" vertical="center"/>
      <protection locked="0"/>
    </xf>
    <xf numFmtId="0" fontId="15" fillId="3" borderId="53" xfId="0" applyFont="1" applyFill="1" applyBorder="1" applyAlignment="1" applyProtection="1">
      <alignment horizontal="center" vertical="center"/>
      <protection locked="0"/>
    </xf>
    <xf numFmtId="0" fontId="15" fillId="3" borderId="72" xfId="0" applyFont="1" applyFill="1" applyBorder="1" applyAlignment="1" applyProtection="1">
      <alignment horizontal="center" vertical="center"/>
      <protection locked="0"/>
    </xf>
    <xf numFmtId="0" fontId="16" fillId="3" borderId="73" xfId="0" applyFont="1" applyFill="1" applyBorder="1" applyAlignment="1" applyProtection="1">
      <alignment horizontal="center" vertical="center"/>
      <protection locked="0"/>
    </xf>
    <xf numFmtId="0" fontId="16" fillId="3" borderId="74" xfId="0" applyFont="1" applyFill="1" applyBorder="1" applyAlignment="1" applyProtection="1">
      <alignment horizontal="center" vertical="center"/>
      <protection locked="0"/>
    </xf>
  </cellXfs>
  <cellStyles count="5">
    <cellStyle name="Comma" xfId="1" builtinId="3"/>
    <cellStyle name="Currency" xfId="2" builtinId="4"/>
    <cellStyle name="Hyperlink" xfId="4" builtinId="8"/>
    <cellStyle name="Normal" xfId="0" builtinId="0"/>
    <cellStyle name="Percent" xfId="3"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722219</xdr:colOff>
      <xdr:row>0</xdr:row>
      <xdr:rowOff>0</xdr:rowOff>
    </xdr:from>
    <xdr:to>
      <xdr:col>10</xdr:col>
      <xdr:colOff>870859</xdr:colOff>
      <xdr:row>1</xdr:row>
      <xdr:rowOff>9525</xdr:rowOff>
    </xdr:to>
    <xdr:sp macro="" textlink="">
      <xdr:nvSpPr>
        <xdr:cNvPr id="8" name="TextBox 7">
          <a:extLst>
            <a:ext uri="{FF2B5EF4-FFF2-40B4-BE49-F238E27FC236}">
              <a16:creationId xmlns:a16="http://schemas.microsoft.com/office/drawing/2014/main" id="{69791B3E-9862-40A3-8212-C1E16B25B99B}"/>
            </a:ext>
          </a:extLst>
        </xdr:cNvPr>
        <xdr:cNvSpPr txBox="1"/>
      </xdr:nvSpPr>
      <xdr:spPr>
        <a:xfrm>
          <a:off x="5280612" y="0"/>
          <a:ext cx="11156818"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defRPr sz="1000"/>
          </a:pPr>
          <a:r>
            <a:rPr lang="en-AU" sz="7200" b="1" i="0" u="none" strike="noStrike" baseline="0">
              <a:solidFill>
                <a:srgbClr val="FFFFFF"/>
              </a:solidFill>
              <a:latin typeface="Calibri"/>
              <a:cs typeface="Calibri"/>
            </a:rPr>
            <a:t>Fabrication Service</a:t>
          </a:r>
        </a:p>
      </xdr:txBody>
    </xdr:sp>
    <xdr:clientData/>
  </xdr:twoCellAnchor>
  <xdr:twoCellAnchor>
    <xdr:from>
      <xdr:col>0</xdr:col>
      <xdr:colOff>1220321</xdr:colOff>
      <xdr:row>37</xdr:row>
      <xdr:rowOff>145677</xdr:rowOff>
    </xdr:from>
    <xdr:to>
      <xdr:col>10</xdr:col>
      <xdr:colOff>489858</xdr:colOff>
      <xdr:row>51</xdr:row>
      <xdr:rowOff>544285</xdr:rowOff>
    </xdr:to>
    <xdr:sp macro="" textlink="">
      <xdr:nvSpPr>
        <xdr:cNvPr id="5" name="TextBox 4">
          <a:extLst>
            <a:ext uri="{FF2B5EF4-FFF2-40B4-BE49-F238E27FC236}">
              <a16:creationId xmlns:a16="http://schemas.microsoft.com/office/drawing/2014/main" id="{F11F2C7F-1467-4807-A7E6-7B4A6D03C395}"/>
            </a:ext>
          </a:extLst>
        </xdr:cNvPr>
        <xdr:cNvSpPr txBox="1"/>
      </xdr:nvSpPr>
      <xdr:spPr>
        <a:xfrm>
          <a:off x="1220321" y="15140748"/>
          <a:ext cx="14836108" cy="2997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i="1">
            <a:solidFill>
              <a:schemeClr val="dk1"/>
            </a:solidFill>
            <a:effectLst/>
            <a:latin typeface="+mn-lt"/>
            <a:ea typeface="+mn-ea"/>
            <a:cs typeface="+mn-cs"/>
          </a:endParaRPr>
        </a:p>
        <a:p>
          <a:r>
            <a:rPr lang="en-AU" sz="1400" i="1">
              <a:solidFill>
                <a:schemeClr val="dk1"/>
              </a:solidFill>
              <a:effectLst/>
              <a:latin typeface="+mn-lt"/>
              <a:ea typeface="+mn-ea"/>
              <a:cs typeface="+mn-cs"/>
            </a:rPr>
            <a:t>Laminex Australia offers a fabrication service that relies on customer supplied measurements and associated information. The customer is responsible for ensuring that its measurements and design meet the customers particular purpose and comply with any product literature, including installation and maintenance guidelines supplied with Fusion. The customer acknowledges that it has not relied upon any representation or warranty, whether express or implied, made by Laminex as to the suitability of the cut-to-measure service, the measurements or the customer’s design for the customer’s particular purposes.</a:t>
          </a:r>
          <a:endParaRPr lang="en-AU" sz="1400">
            <a:solidFill>
              <a:schemeClr val="dk1"/>
            </a:solidFill>
            <a:effectLst/>
            <a:latin typeface="+mn-lt"/>
            <a:ea typeface="+mn-ea"/>
            <a:cs typeface="+mn-cs"/>
          </a:endParaRPr>
        </a:p>
        <a:p>
          <a:r>
            <a:rPr lang="en-AU" sz="1400" i="1">
              <a:solidFill>
                <a:schemeClr val="dk1"/>
              </a:solidFill>
              <a:effectLst/>
              <a:latin typeface="+mn-lt"/>
              <a:ea typeface="+mn-ea"/>
              <a:cs typeface="+mn-cs"/>
            </a:rPr>
            <a:t>The customer acknowledges that they are not relying on Laminex Australia to review the customers measurements and design to ensure compliance with any product literature (including any product literature supplied by Laminex Australia). We recommend that the customer seek independent verification or advice that its design will meets its particular purpose and complies with any product literature or manufacturer recommendations.</a:t>
          </a:r>
          <a:endParaRPr lang="en-AU" sz="1400">
            <a:solidFill>
              <a:schemeClr val="dk1"/>
            </a:solidFill>
            <a:effectLst/>
            <a:latin typeface="+mn-lt"/>
            <a:ea typeface="+mn-ea"/>
            <a:cs typeface="+mn-cs"/>
          </a:endParaRPr>
        </a:p>
        <a:p>
          <a:r>
            <a:rPr lang="en-AU" sz="1400" i="1">
              <a:solidFill>
                <a:schemeClr val="dk1"/>
              </a:solidFill>
              <a:effectLst/>
              <a:latin typeface="+mn-lt"/>
              <a:ea typeface="+mn-ea"/>
              <a:cs typeface="+mn-cs"/>
            </a:rPr>
            <a:t>To the extent permitted by law, in supplying its cut-to-measure service, Laminex Australia does not accept any responsibility for, or liability in respect of, the customers measurements or design as being fit for the customers particular purposes or that they comply with the requirements of any product literature. This disclaimer is not intended to affect any rights you may have under the Australian Consumer Law (ACL).  If you are a consumer as defined under the ACL and the services are defective in that they do not comply with the customer supplied measurements (within tolerances?), Laminex Australia will, at its election, resupply the service, or repair the defect, or pay the reasonable costs of having the services resupplied by a third party.</a:t>
          </a:r>
          <a:endParaRPr lang="en-AU" sz="1400">
            <a:solidFill>
              <a:schemeClr val="dk1"/>
            </a:solidFill>
            <a:effectLst/>
            <a:latin typeface="+mn-lt"/>
            <a:ea typeface="+mn-ea"/>
            <a:cs typeface="+mn-cs"/>
          </a:endParaRPr>
        </a:p>
        <a:p>
          <a:endParaRPr lang="en-AU" sz="1100"/>
        </a:p>
      </xdr:txBody>
    </xdr:sp>
    <xdr:clientData/>
  </xdr:twoCellAnchor>
  <xdr:twoCellAnchor editAs="oneCell">
    <xdr:from>
      <xdr:col>0</xdr:col>
      <xdr:colOff>526678</xdr:colOff>
      <xdr:row>0</xdr:row>
      <xdr:rowOff>78442</xdr:rowOff>
    </xdr:from>
    <xdr:to>
      <xdr:col>2</xdr:col>
      <xdr:colOff>444236</xdr:colOff>
      <xdr:row>0</xdr:row>
      <xdr:rowOff>1675241</xdr:rowOff>
    </xdr:to>
    <xdr:pic>
      <xdr:nvPicPr>
        <xdr:cNvPr id="14" name="Picture 13">
          <a:extLst>
            <a:ext uri="{FF2B5EF4-FFF2-40B4-BE49-F238E27FC236}">
              <a16:creationId xmlns:a16="http://schemas.microsoft.com/office/drawing/2014/main" id="{93006835-F118-423F-8223-CA15B138F2C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900" t="6900" r="6900" b="6900"/>
        <a:stretch/>
      </xdr:blipFill>
      <xdr:spPr bwMode="auto">
        <a:xfrm>
          <a:off x="526678" y="78442"/>
          <a:ext cx="3462618" cy="1596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68037</xdr:colOff>
      <xdr:row>1</xdr:row>
      <xdr:rowOff>54428</xdr:rowOff>
    </xdr:from>
    <xdr:to>
      <xdr:col>10</xdr:col>
      <xdr:colOff>408216</xdr:colOff>
      <xdr:row>1</xdr:row>
      <xdr:rowOff>585108</xdr:rowOff>
    </xdr:to>
    <xdr:sp macro="" textlink="">
      <xdr:nvSpPr>
        <xdr:cNvPr id="2" name="TextBox 1">
          <a:extLst>
            <a:ext uri="{FF2B5EF4-FFF2-40B4-BE49-F238E27FC236}">
              <a16:creationId xmlns:a16="http://schemas.microsoft.com/office/drawing/2014/main" id="{8A13E6FF-B5FC-44FC-A7BE-452294C5B070}"/>
            </a:ext>
          </a:extLst>
        </xdr:cNvPr>
        <xdr:cNvSpPr txBox="1"/>
      </xdr:nvSpPr>
      <xdr:spPr>
        <a:xfrm>
          <a:off x="11606894" y="1768928"/>
          <a:ext cx="4367893" cy="530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a:solidFill>
                <a:schemeClr val="accent1"/>
              </a:solidFill>
            </a:rPr>
            <a:t>Blue Areas must be filled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tToSize@laminex.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AQ61"/>
  <sheetViews>
    <sheetView tabSelected="1" zoomScale="70" zoomScaleNormal="70" workbookViewId="0">
      <selection activeCell="C2" sqref="C2:H2"/>
    </sheetView>
  </sheetViews>
  <sheetFormatPr defaultColWidth="0" defaultRowHeight="0" customHeight="1" zeroHeight="1" x14ac:dyDescent="0.25"/>
  <cols>
    <col min="1" max="1" width="18.28515625" style="39" customWidth="1"/>
    <col min="2" max="2" width="34.85546875" style="39" customWidth="1"/>
    <col min="3" max="5" width="15.140625" style="38" customWidth="1"/>
    <col min="6" max="6" width="21.5703125" style="38" customWidth="1"/>
    <col min="7" max="7" width="27.5703125" style="38" customWidth="1"/>
    <col min="8" max="8" width="25.28515625" style="38" customWidth="1"/>
    <col min="9" max="9" width="30.28515625" style="38" bestFit="1" customWidth="1"/>
    <col min="10" max="10" width="30.28515625" style="38" customWidth="1"/>
    <col min="11" max="11" width="56.28515625" style="38" bestFit="1" customWidth="1"/>
    <col min="12" max="12" width="12.28515625" style="40" bestFit="1" customWidth="1"/>
    <col min="13" max="13" width="14.5703125" style="40" bestFit="1" customWidth="1"/>
    <col min="14" max="14" width="15.5703125" style="38" bestFit="1" customWidth="1"/>
    <col min="15" max="15" width="42.140625" style="38" bestFit="1" customWidth="1"/>
    <col min="16" max="16" width="16.28515625" style="38" customWidth="1"/>
    <col min="17" max="17" width="23" style="38" customWidth="1"/>
    <col min="18" max="18" width="23.5703125" style="41" customWidth="1"/>
    <col min="19" max="19" width="3.7109375" style="36" hidden="1" customWidth="1"/>
    <col min="20" max="20" width="11.42578125" style="37" hidden="1" customWidth="1"/>
    <col min="21" max="21" width="14.42578125" style="37" hidden="1" customWidth="1"/>
    <col min="22" max="22" width="9.140625" style="36" hidden="1" customWidth="1"/>
    <col min="23" max="23" width="0.140625" style="36" hidden="1" customWidth="1"/>
    <col min="24" max="24" width="13.85546875" style="36" hidden="1" customWidth="1"/>
    <col min="25" max="25" width="7.140625" style="36" hidden="1" customWidth="1"/>
    <col min="26" max="26" width="16.5703125" style="36" hidden="1" customWidth="1"/>
    <col min="27" max="27" width="43.7109375" style="36" hidden="1" customWidth="1"/>
    <col min="28" max="29" width="14.5703125" style="36" hidden="1" customWidth="1"/>
    <col min="30" max="30" width="15" style="38" hidden="1" customWidth="1"/>
    <col min="31" max="34" width="12" style="38" hidden="1" customWidth="1"/>
    <col min="35" max="35" width="12.140625" style="38" hidden="1" customWidth="1"/>
    <col min="36" max="36" width="9.140625" style="38" hidden="1" customWidth="1"/>
    <col min="37" max="37" width="12.140625" style="38" hidden="1" customWidth="1"/>
    <col min="38" max="38" width="9.5703125" style="38" hidden="1" customWidth="1"/>
    <col min="39" max="39" width="10.140625" style="38" hidden="1" customWidth="1"/>
    <col min="40" max="40" width="13.140625" style="38" hidden="1" customWidth="1"/>
    <col min="41" max="41" width="8.140625" style="38" hidden="1" customWidth="1"/>
    <col min="42" max="42" width="8.7109375" style="38" hidden="1" customWidth="1"/>
    <col min="43" max="16384" width="9.140625" style="38" hidden="1"/>
  </cols>
  <sheetData>
    <row r="1" spans="1:43" s="105" customFormat="1" ht="135" customHeight="1" thickBot="1" x14ac:dyDescent="0.25">
      <c r="A1" s="93"/>
      <c r="B1" s="94"/>
      <c r="C1" s="95"/>
      <c r="D1" s="95"/>
      <c r="E1" s="95"/>
      <c r="F1" s="95"/>
      <c r="G1" s="95"/>
      <c r="H1" s="95"/>
      <c r="I1" s="94"/>
      <c r="J1" s="94"/>
      <c r="K1" s="106" t="str">
        <f>C9</f>
        <v>ORDER</v>
      </c>
      <c r="L1" s="143" t="str">
        <f>CONCATENATE(C5,"_",C2,"_",C3,"_",TEXT(O2,"yyyy-mm-dd"))</f>
        <v>VIC___2021-06-25</v>
      </c>
      <c r="M1" s="143"/>
      <c r="N1" s="143"/>
      <c r="O1" s="143"/>
      <c r="P1" s="143"/>
      <c r="Q1" s="143"/>
      <c r="R1" s="144"/>
      <c r="S1" s="104"/>
      <c r="T1" s="104"/>
      <c r="U1" s="104"/>
      <c r="V1" s="104"/>
      <c r="W1" s="104"/>
      <c r="X1" s="104"/>
      <c r="Y1" s="104"/>
      <c r="Z1" s="104"/>
      <c r="AA1" s="104"/>
      <c r="AB1" s="104"/>
      <c r="AC1" s="104"/>
    </row>
    <row r="2" spans="1:43" ht="51.75" customHeight="1" thickTop="1" thickBot="1" x14ac:dyDescent="0.25">
      <c r="A2" s="156" t="s">
        <v>6</v>
      </c>
      <c r="B2" s="157"/>
      <c r="C2" s="149"/>
      <c r="D2" s="149"/>
      <c r="E2" s="149"/>
      <c r="F2" s="149"/>
      <c r="G2" s="149"/>
      <c r="H2" s="149"/>
      <c r="I2" s="154" t="s">
        <v>145</v>
      </c>
      <c r="J2" s="154"/>
      <c r="K2" s="154"/>
      <c r="L2" s="154"/>
      <c r="M2" s="154"/>
      <c r="N2" s="154"/>
      <c r="O2" s="155">
        <v>44372</v>
      </c>
      <c r="P2" s="155"/>
      <c r="Q2" s="155"/>
      <c r="R2" s="155"/>
    </row>
    <row r="3" spans="1:43" ht="51.75" customHeight="1" thickTop="1" thickBot="1" x14ac:dyDescent="0.25">
      <c r="A3" s="158" t="s">
        <v>7</v>
      </c>
      <c r="B3" s="159"/>
      <c r="C3" s="149"/>
      <c r="D3" s="149"/>
      <c r="E3" s="149"/>
      <c r="F3" s="149"/>
      <c r="G3" s="149"/>
      <c r="H3" s="149"/>
      <c r="I3" s="154" t="s">
        <v>138</v>
      </c>
      <c r="J3" s="154"/>
      <c r="K3" s="154"/>
      <c r="L3" s="154"/>
      <c r="M3" s="154"/>
      <c r="N3" s="154"/>
      <c r="O3" s="173"/>
      <c r="P3" s="173"/>
      <c r="Q3" s="173"/>
      <c r="R3" s="173"/>
    </row>
    <row r="4" spans="1:43" ht="51.75" customHeight="1" thickTop="1" thickBot="1" x14ac:dyDescent="0.25">
      <c r="A4" s="158" t="s">
        <v>198</v>
      </c>
      <c r="B4" s="159"/>
      <c r="C4" s="150"/>
      <c r="D4" s="150"/>
      <c r="E4" s="150"/>
      <c r="F4" s="150"/>
      <c r="G4" s="150"/>
      <c r="H4" s="150"/>
      <c r="I4" s="103" t="s">
        <v>202</v>
      </c>
      <c r="J4" s="98"/>
      <c r="K4" s="98"/>
      <c r="L4" s="98"/>
      <c r="M4" s="98"/>
      <c r="N4" s="98"/>
      <c r="O4" s="91"/>
      <c r="P4" s="91"/>
      <c r="Q4" s="91"/>
      <c r="R4" s="92"/>
    </row>
    <row r="5" spans="1:43" ht="51.75" customHeight="1" thickTop="1" thickBot="1" x14ac:dyDescent="0.25">
      <c r="A5" s="158" t="s">
        <v>190</v>
      </c>
      <c r="B5" s="159"/>
      <c r="C5" s="150" t="s">
        <v>189</v>
      </c>
      <c r="D5" s="150"/>
      <c r="E5" s="150"/>
      <c r="F5" s="150"/>
      <c r="G5" s="150"/>
      <c r="H5" s="150"/>
      <c r="I5" s="151" t="s">
        <v>141</v>
      </c>
      <c r="J5" s="151"/>
      <c r="K5" s="151"/>
      <c r="L5" s="151"/>
      <c r="M5" s="151"/>
      <c r="N5" s="152"/>
      <c r="O5" s="170" t="s">
        <v>142</v>
      </c>
      <c r="P5" s="171"/>
      <c r="Q5" s="171"/>
      <c r="R5" s="172"/>
    </row>
    <row r="6" spans="1:43" ht="51.75" customHeight="1" thickTop="1" thickBot="1" x14ac:dyDescent="0.25">
      <c r="A6" s="158" t="s">
        <v>139</v>
      </c>
      <c r="B6" s="159"/>
      <c r="C6" s="150"/>
      <c r="D6" s="150"/>
      <c r="E6" s="150"/>
      <c r="F6" s="150"/>
      <c r="G6" s="150"/>
      <c r="H6" s="150"/>
      <c r="I6" s="151" t="s">
        <v>143</v>
      </c>
      <c r="J6" s="151"/>
      <c r="K6" s="151"/>
      <c r="L6" s="151"/>
      <c r="M6" s="151"/>
      <c r="N6" s="152"/>
      <c r="O6" s="177" t="s">
        <v>201</v>
      </c>
      <c r="P6" s="177"/>
      <c r="Q6" s="177"/>
      <c r="R6" s="178"/>
    </row>
    <row r="7" spans="1:43" ht="51.75" customHeight="1" thickTop="1" thickBot="1" x14ac:dyDescent="0.25">
      <c r="A7" s="160" t="s">
        <v>140</v>
      </c>
      <c r="B7" s="161"/>
      <c r="C7" s="150"/>
      <c r="D7" s="150"/>
      <c r="E7" s="150"/>
      <c r="F7" s="150"/>
      <c r="G7" s="150"/>
      <c r="H7" s="150"/>
      <c r="I7" s="91"/>
      <c r="J7" s="91"/>
      <c r="K7" s="91"/>
      <c r="L7" s="91"/>
      <c r="M7" s="91"/>
      <c r="N7" s="91"/>
      <c r="O7" s="91"/>
      <c r="P7" s="91"/>
      <c r="Q7" s="91"/>
      <c r="R7" s="92"/>
    </row>
    <row r="8" spans="1:43" ht="17.25" thickTop="1" thickBot="1" x14ac:dyDescent="0.25">
      <c r="A8" s="179"/>
      <c r="B8" s="180"/>
      <c r="C8" s="181"/>
      <c r="D8" s="181"/>
      <c r="E8" s="181"/>
      <c r="F8" s="181"/>
      <c r="G8" s="182"/>
      <c r="H8" s="181"/>
      <c r="I8" s="183"/>
      <c r="J8" s="183"/>
      <c r="K8" s="183"/>
      <c r="L8" s="183"/>
      <c r="M8" s="183"/>
      <c r="N8" s="183"/>
      <c r="O8" s="183"/>
      <c r="P8" s="183"/>
      <c r="Q8" s="183"/>
      <c r="R8" s="184"/>
    </row>
    <row r="9" spans="1:43" s="89" customFormat="1" ht="27.75" thickTop="1" thickBot="1" x14ac:dyDescent="0.4">
      <c r="A9" s="185" t="s">
        <v>83</v>
      </c>
      <c r="B9" s="186"/>
      <c r="C9" s="162" t="s">
        <v>110</v>
      </c>
      <c r="D9" s="163"/>
      <c r="E9" s="163"/>
      <c r="F9" s="163"/>
      <c r="G9" s="124"/>
      <c r="H9" s="176" t="s">
        <v>146</v>
      </c>
      <c r="I9" s="176"/>
      <c r="J9" s="176"/>
      <c r="K9" s="176"/>
      <c r="L9" s="176"/>
      <c r="M9" s="176"/>
      <c r="N9" s="176"/>
      <c r="O9" s="176"/>
      <c r="P9" s="176"/>
      <c r="Q9" s="176"/>
      <c r="R9" s="176"/>
      <c r="T9" s="90"/>
      <c r="U9" s="90"/>
    </row>
    <row r="10" spans="1:43" s="87" customFormat="1" ht="24.75" thickTop="1" thickBot="1" x14ac:dyDescent="0.4">
      <c r="A10" s="187" t="s">
        <v>0</v>
      </c>
      <c r="B10" s="188"/>
      <c r="C10" s="162">
        <v>13</v>
      </c>
      <c r="D10" s="163"/>
      <c r="E10" s="163"/>
      <c r="F10" s="189"/>
      <c r="H10" s="174"/>
      <c r="I10" s="175"/>
      <c r="J10" s="175"/>
      <c r="K10" s="175"/>
      <c r="L10" s="175"/>
      <c r="M10" s="175"/>
      <c r="N10" s="175"/>
      <c r="O10" s="175"/>
      <c r="P10" s="175"/>
      <c r="Q10" s="175"/>
      <c r="R10" s="175"/>
      <c r="T10" s="88"/>
      <c r="U10" s="88"/>
    </row>
    <row r="11" spans="1:43" s="87" customFormat="1" ht="24.75" thickTop="1" thickBot="1" x14ac:dyDescent="0.4">
      <c r="A11" s="190" t="s">
        <v>10</v>
      </c>
      <c r="B11" s="191"/>
      <c r="C11" s="162" t="s">
        <v>161</v>
      </c>
      <c r="D11" s="163"/>
      <c r="E11" s="163"/>
      <c r="F11" s="163"/>
      <c r="G11" s="125"/>
      <c r="H11" s="175"/>
      <c r="I11" s="175"/>
      <c r="J11" s="175"/>
      <c r="K11" s="175"/>
      <c r="L11" s="175"/>
      <c r="M11" s="175"/>
      <c r="N11" s="175"/>
      <c r="O11" s="175"/>
      <c r="P11" s="175"/>
      <c r="Q11" s="175"/>
      <c r="R11" s="175"/>
      <c r="T11" s="88" t="str">
        <f>LEFT(C11,3)</f>
        <v>Whi</v>
      </c>
      <c r="U11" s="88" t="str">
        <f>CONCATENATE(T11,C10)</f>
        <v>Whi13</v>
      </c>
      <c r="Z11" s="87" t="s">
        <v>207</v>
      </c>
    </row>
    <row r="12" spans="1:43" s="87" customFormat="1" ht="24.75" thickTop="1" thickBot="1" x14ac:dyDescent="0.4">
      <c r="A12" s="187" t="s">
        <v>9</v>
      </c>
      <c r="B12" s="188"/>
      <c r="C12" s="164" t="s">
        <v>211</v>
      </c>
      <c r="D12" s="165"/>
      <c r="E12" s="165"/>
      <c r="F12" s="165"/>
      <c r="G12" s="125"/>
      <c r="H12" s="175"/>
      <c r="I12" s="175"/>
      <c r="J12" s="175"/>
      <c r="K12" s="175"/>
      <c r="L12" s="175"/>
      <c r="M12" s="175"/>
      <c r="N12" s="175"/>
      <c r="O12" s="175"/>
      <c r="P12" s="175"/>
      <c r="Q12" s="175"/>
      <c r="R12" s="175"/>
      <c r="T12" s="88"/>
      <c r="U12" s="88"/>
    </row>
    <row r="13" spans="1:43" s="87" customFormat="1" ht="24.75" thickTop="1" thickBot="1" x14ac:dyDescent="0.4">
      <c r="A13" s="166" t="s">
        <v>11</v>
      </c>
      <c r="B13" s="167"/>
      <c r="C13" s="168" t="s">
        <v>134</v>
      </c>
      <c r="D13" s="169"/>
      <c r="E13" s="169"/>
      <c r="F13" s="169"/>
      <c r="G13" s="125"/>
      <c r="H13" s="175"/>
      <c r="I13" s="175"/>
      <c r="J13" s="175"/>
      <c r="K13" s="175"/>
      <c r="L13" s="175"/>
      <c r="M13" s="175"/>
      <c r="N13" s="175"/>
      <c r="O13" s="175"/>
      <c r="P13" s="175"/>
      <c r="Q13" s="175"/>
      <c r="R13" s="175"/>
      <c r="T13" s="88"/>
      <c r="U13" s="88"/>
    </row>
    <row r="14" spans="1:43" ht="19.5" customHeight="1" thickBot="1" x14ac:dyDescent="0.25">
      <c r="A14" s="99"/>
      <c r="B14" s="100"/>
      <c r="C14" s="101"/>
      <c r="D14" s="101"/>
      <c r="E14" s="101"/>
      <c r="F14" s="101"/>
      <c r="G14" s="101"/>
      <c r="H14" s="101"/>
      <c r="I14" s="101"/>
      <c r="J14" s="101"/>
      <c r="K14" s="101"/>
      <c r="L14" s="101"/>
      <c r="M14" s="101"/>
      <c r="N14" s="101"/>
      <c r="O14" s="101"/>
      <c r="P14" s="101"/>
      <c r="Q14" s="101"/>
      <c r="R14" s="101"/>
      <c r="AH14" s="74"/>
      <c r="AI14" s="74"/>
      <c r="AJ14" s="74"/>
      <c r="AK14" s="75" t="s">
        <v>117</v>
      </c>
      <c r="AL14" s="75"/>
      <c r="AM14" s="75" t="s">
        <v>121</v>
      </c>
      <c r="AN14" s="76"/>
      <c r="AO14" s="74"/>
      <c r="AP14" s="39"/>
      <c r="AQ14" s="39"/>
    </row>
    <row r="15" spans="1:43" ht="29.25" customHeight="1" thickTop="1" thickBot="1" x14ac:dyDescent="0.25">
      <c r="A15" s="101"/>
      <c r="B15" s="101"/>
      <c r="C15" s="101"/>
      <c r="D15" s="101"/>
      <c r="E15" s="101"/>
      <c r="F15" s="140" t="s">
        <v>212</v>
      </c>
      <c r="G15" s="142"/>
      <c r="H15" s="142"/>
      <c r="I15" s="141"/>
      <c r="J15" s="140" t="s">
        <v>213</v>
      </c>
      <c r="K15" s="141"/>
      <c r="L15" s="101"/>
      <c r="M15" s="101"/>
      <c r="N15" s="101"/>
      <c r="O15" s="101"/>
      <c r="P15" s="101"/>
      <c r="Q15" s="101"/>
      <c r="R15" s="101"/>
      <c r="AH15" s="74"/>
      <c r="AI15" s="74"/>
      <c r="AJ15" s="74"/>
      <c r="AK15" s="75"/>
      <c r="AL15" s="75"/>
      <c r="AM15" s="75"/>
      <c r="AN15" s="76"/>
      <c r="AO15" s="74"/>
      <c r="AP15" s="39"/>
      <c r="AQ15" s="39"/>
    </row>
    <row r="16" spans="1:43" s="71" customFormat="1" ht="42" thickTop="1" thickBot="1" x14ac:dyDescent="0.4">
      <c r="A16" s="77"/>
      <c r="B16" s="77"/>
      <c r="C16" s="78"/>
      <c r="D16" s="78"/>
      <c r="E16" s="78"/>
      <c r="F16" s="153" t="s">
        <v>205</v>
      </c>
      <c r="G16" s="153"/>
      <c r="H16" s="153" t="s">
        <v>203</v>
      </c>
      <c r="I16" s="153"/>
      <c r="J16" s="127" t="s">
        <v>214</v>
      </c>
      <c r="K16" s="126"/>
      <c r="L16" s="78"/>
      <c r="M16" s="78"/>
      <c r="N16" s="78"/>
      <c r="O16" s="78"/>
      <c r="P16" s="78"/>
      <c r="Q16" s="78"/>
      <c r="R16" s="78"/>
      <c r="T16" s="79"/>
      <c r="U16" s="79"/>
      <c r="AD16" s="71" t="s">
        <v>171</v>
      </c>
      <c r="AH16" s="73"/>
      <c r="AI16" s="73" t="s">
        <v>116</v>
      </c>
      <c r="AJ16" s="73" t="s">
        <v>117</v>
      </c>
      <c r="AK16" s="73" t="s">
        <v>116</v>
      </c>
      <c r="AL16" s="73" t="s">
        <v>119</v>
      </c>
      <c r="AM16" s="73" t="s">
        <v>122</v>
      </c>
      <c r="AN16" s="73" t="s">
        <v>127</v>
      </c>
      <c r="AO16" s="73" t="s">
        <v>123</v>
      </c>
      <c r="AP16" s="69" t="s">
        <v>125</v>
      </c>
      <c r="AQ16" s="79"/>
    </row>
    <row r="17" spans="1:43" s="71" customFormat="1" ht="94.5" thickTop="1" thickBot="1" x14ac:dyDescent="0.4">
      <c r="A17" s="128" t="s">
        <v>172</v>
      </c>
      <c r="B17" s="138" t="s">
        <v>130</v>
      </c>
      <c r="C17" s="137" t="s">
        <v>8</v>
      </c>
      <c r="D17" s="137" t="s">
        <v>199</v>
      </c>
      <c r="E17" s="139" t="s">
        <v>38</v>
      </c>
      <c r="F17" s="138" t="s">
        <v>36</v>
      </c>
      <c r="G17" s="139" t="s">
        <v>14</v>
      </c>
      <c r="H17" s="139" t="s">
        <v>37</v>
      </c>
      <c r="I17" s="139" t="s">
        <v>15</v>
      </c>
      <c r="J17" s="137" t="s">
        <v>168</v>
      </c>
      <c r="K17" s="139" t="s">
        <v>149</v>
      </c>
      <c r="L17" s="195" t="s">
        <v>144</v>
      </c>
      <c r="M17" s="80" t="s">
        <v>150</v>
      </c>
      <c r="N17" s="81" t="s">
        <v>25</v>
      </c>
      <c r="O17" s="82" t="s">
        <v>88</v>
      </c>
      <c r="P17" s="83" t="s">
        <v>164</v>
      </c>
      <c r="Q17" s="83" t="s">
        <v>166</v>
      </c>
      <c r="R17" s="84" t="s">
        <v>165</v>
      </c>
      <c r="S17" s="85"/>
      <c r="T17" s="69" t="s">
        <v>10</v>
      </c>
      <c r="U17" s="69" t="s">
        <v>0</v>
      </c>
      <c r="V17" s="70" t="s">
        <v>51</v>
      </c>
      <c r="AB17" s="71" t="s">
        <v>169</v>
      </c>
      <c r="AC17" s="129" t="s">
        <v>210</v>
      </c>
      <c r="AD17" s="71" t="s">
        <v>176</v>
      </c>
      <c r="AE17" s="71" t="s">
        <v>170</v>
      </c>
      <c r="AF17" s="71" t="s">
        <v>178</v>
      </c>
      <c r="AG17" s="71" t="s">
        <v>180</v>
      </c>
      <c r="AH17" s="73" t="s">
        <v>116</v>
      </c>
      <c r="AI17" s="73" t="s">
        <v>118</v>
      </c>
      <c r="AJ17" s="86" t="s">
        <v>182</v>
      </c>
      <c r="AK17" s="73" t="s">
        <v>118</v>
      </c>
      <c r="AL17" s="73" t="s">
        <v>120</v>
      </c>
      <c r="AM17" s="73" t="s">
        <v>120</v>
      </c>
      <c r="AN17" s="73" t="s">
        <v>120</v>
      </c>
      <c r="AO17" s="73" t="s">
        <v>124</v>
      </c>
      <c r="AP17" s="69" t="s">
        <v>126</v>
      </c>
      <c r="AQ17" s="79"/>
    </row>
    <row r="18" spans="1:43" s="71" customFormat="1" ht="25.5" customHeight="1" thickTop="1" x14ac:dyDescent="0.35">
      <c r="A18" s="203">
        <v>1</v>
      </c>
      <c r="B18" s="118"/>
      <c r="C18" s="211"/>
      <c r="D18" s="206"/>
      <c r="E18" s="119"/>
      <c r="F18" s="108"/>
      <c r="G18" s="121"/>
      <c r="H18" s="107"/>
      <c r="I18" s="110"/>
      <c r="J18" s="193"/>
      <c r="K18" s="209"/>
      <c r="L18" s="196" t="str">
        <f>IF(B18&lt;&gt;"",Y18,"  ")</f>
        <v xml:space="preserve">  </v>
      </c>
      <c r="M18" s="63" t="str">
        <f>IF(B18&lt;&gt;"",L18*C18,"  ")</f>
        <v xml:space="preserve">  </v>
      </c>
      <c r="N18" s="64" t="str">
        <f>IF(B18&lt;&gt;"",VLOOKUP($U$11,'Drop Downs'!$AB$2:$AE$7,3),"  ")</f>
        <v xml:space="preserve">  </v>
      </c>
      <c r="O18" s="65" t="str">
        <f>IF(B18&lt;&gt;"",AA18,"  ")</f>
        <v xml:space="preserve">  </v>
      </c>
      <c r="P18" s="66" t="str">
        <f>IF(B18&lt;&gt;"",VLOOKUP(O18,'Drop Downs'!AC2:AE8,3),"  ")</f>
        <v xml:space="preserve">  </v>
      </c>
      <c r="Q18" s="66" t="str">
        <f>IF(B18&lt;&gt;"",P18*L18,"  ")</f>
        <v xml:space="preserve">  </v>
      </c>
      <c r="R18" s="67" t="str">
        <f>IF(B18&lt;&gt;"",Q18*C18,"  ")</f>
        <v xml:space="preserve">  </v>
      </c>
      <c r="S18" s="68"/>
      <c r="T18" s="69" t="str">
        <f>VLOOKUP($C$11,'Drop Downs'!$Y$1:$AA$4,3)</f>
        <v>White</v>
      </c>
      <c r="U18" s="69">
        <f>$C$10</f>
        <v>13</v>
      </c>
      <c r="V18" s="70" t="str">
        <f>VLOOKUP($C$12,'Drop Downs'!$I$1:$J$9,2)</f>
        <v>Imp</v>
      </c>
      <c r="X18" s="72" t="str">
        <f>U11</f>
        <v>Whi13</v>
      </c>
      <c r="Y18" s="72">
        <f>D18*E18/1000000</f>
        <v>0</v>
      </c>
      <c r="Z18" s="71" t="str">
        <f>VLOOKUP($C$11,'Drop Downs'!$Y$1:$Z$4,2)</f>
        <v>WhiCor</v>
      </c>
      <c r="AA18" s="71" t="str">
        <f>CONCATENATE(Z11," ",Z18," ",U18," ",V18," ",T18)</f>
        <v>FUS WhiCor 13 Imp White</v>
      </c>
      <c r="AB18" s="73">
        <f t="shared" ref="AB18:AC37" si="0">COUNTIF(J18,"SINK CUTOUT")*C18</f>
        <v>0</v>
      </c>
      <c r="AC18" s="73">
        <f>COUNTIF(J18,"SINK CUTOUT with Drain")*C18</f>
        <v>0</v>
      </c>
      <c r="AD18" s="73">
        <f t="shared" ref="AD18:AD37" si="1">COUNTIF(J18,"HOTPLATE CUTOUT")*C18</f>
        <v>0</v>
      </c>
      <c r="AE18" s="73">
        <f t="shared" ref="AE18:AE37" si="2">COUNTIF(J18,"POWERPOINT CUTOUT")*C18</f>
        <v>0</v>
      </c>
      <c r="AF18" s="73">
        <f t="shared" ref="AF18:AF37" si="3">COUNTIF(J18,"TAPHOLE CUTOUT")*C18</f>
        <v>0</v>
      </c>
      <c r="AG18" s="73">
        <f t="shared" ref="AG18:AG37" si="4">COUNTIF(J18,"Other Cutout")*C18</f>
        <v>0</v>
      </c>
      <c r="AH18" s="73">
        <f>COUNTIF($H$18:$I$18,"MASON MITRE")*C18</f>
        <v>0</v>
      </c>
      <c r="AI18" s="73">
        <f t="shared" ref="AI18:AI37" si="5">COUNTIF(H18:I18,"MASON MITRE TOG")*C18</f>
        <v>0</v>
      </c>
      <c r="AJ18" s="73">
        <f t="shared" ref="AJ18:AJ37" si="6">COUNTIF(H18:I18,"FULL MITRE")*C18</f>
        <v>0</v>
      </c>
      <c r="AK18" s="73">
        <f t="shared" ref="AK18:AK37" si="7">COUNTIF(H18:I18,"FULL MITRE TOG")*C18</f>
        <v>0</v>
      </c>
      <c r="AL18" s="73">
        <f t="shared" ref="AL18:AL37" si="8">COUNTIF(H18:I18,"LAM END")*C18</f>
        <v>0</v>
      </c>
      <c r="AM18" s="73">
        <f>COUNTIF(H18:I18,"ABS")*C18</f>
        <v>0</v>
      </c>
      <c r="AN18" s="73">
        <f>COUNTIF(H18:I18,"ACRYLIC EDGE")*C18</f>
        <v>0</v>
      </c>
      <c r="AO18" s="73">
        <f t="shared" ref="AO18:AO37" si="9">COUNTIF(H18:I18,"BUTT JOIN")*C18</f>
        <v>0</v>
      </c>
      <c r="AP18" s="73">
        <f t="shared" ref="AP18:AP37" si="10">COUNTIF(H18:I18,"45 JOIN")*C18</f>
        <v>0</v>
      </c>
    </row>
    <row r="19" spans="1:43" s="71" customFormat="1" ht="25.5" customHeight="1" x14ac:dyDescent="0.35">
      <c r="A19" s="204">
        <v>2</v>
      </c>
      <c r="B19" s="119"/>
      <c r="C19" s="211"/>
      <c r="D19" s="206"/>
      <c r="E19" s="119"/>
      <c r="F19" s="108"/>
      <c r="G19" s="122"/>
      <c r="H19" s="108"/>
      <c r="I19" s="109"/>
      <c r="J19" s="194"/>
      <c r="K19" s="119"/>
      <c r="L19" s="196" t="str">
        <f t="shared" ref="L19:L37" si="11">IF(B19&lt;&gt;"",Y19,"  ")</f>
        <v xml:space="preserve">  </v>
      </c>
      <c r="M19" s="63" t="str">
        <f t="shared" ref="M19:M37" si="12">IF(B19&lt;&gt;"",L19*C19,"  ")</f>
        <v xml:space="preserve">  </v>
      </c>
      <c r="N19" s="64" t="str">
        <f>IF(B19&lt;&gt;"",VLOOKUP($U$11,'Drop Downs'!$AB$2:$AE$7,3),"  ")</f>
        <v xml:space="preserve">  </v>
      </c>
      <c r="O19" s="65" t="str">
        <f>IF(B19&lt;&gt;"",AA19,"  ")</f>
        <v xml:space="preserve">  </v>
      </c>
      <c r="P19" s="66" t="str">
        <f>IF(B19&lt;&gt;"",VLOOKUP(O19,'Drop Downs'!$AC$2:$AE$8,3),"  ")</f>
        <v xml:space="preserve">  </v>
      </c>
      <c r="Q19" s="66" t="str">
        <f t="shared" ref="Q19:Q37" si="13">IF(B19&lt;&gt;"",P19*L19,"  ")</f>
        <v xml:space="preserve">  </v>
      </c>
      <c r="R19" s="67" t="str">
        <f t="shared" ref="R19:R37" si="14">IF(B19&lt;&gt;"",Q19*C19,"  ")</f>
        <v xml:space="preserve">  </v>
      </c>
      <c r="S19" s="68"/>
      <c r="T19" s="69" t="str">
        <f>VLOOKUP($C$11,'Drop Downs'!$Y$1:$AA$4,3)</f>
        <v>White</v>
      </c>
      <c r="U19" s="69">
        <f t="shared" ref="U19:U37" si="15">$C$10</f>
        <v>13</v>
      </c>
      <c r="V19" s="70" t="str">
        <f>VLOOKUP($C$12,'Drop Downs'!$I$1:$J$9,2)</f>
        <v>Imp</v>
      </c>
      <c r="X19" s="72"/>
      <c r="Y19" s="72">
        <f t="shared" ref="Y19:Y37" si="16">D19*E19/1000000</f>
        <v>0</v>
      </c>
      <c r="Z19" s="71" t="str">
        <f>VLOOKUP($C$11,'Drop Downs'!$Y$1:$Z$4,2)</f>
        <v>WhiCor</v>
      </c>
      <c r="AA19" s="71" t="str">
        <f>$AA$18</f>
        <v>FUS WhiCor 13 Imp White</v>
      </c>
      <c r="AB19" s="73">
        <f t="shared" si="0"/>
        <v>0</v>
      </c>
      <c r="AC19" s="73">
        <f t="shared" si="0"/>
        <v>0</v>
      </c>
      <c r="AD19" s="73">
        <f t="shared" si="1"/>
        <v>0</v>
      </c>
      <c r="AE19" s="73">
        <f t="shared" si="2"/>
        <v>0</v>
      </c>
      <c r="AF19" s="73">
        <f t="shared" si="3"/>
        <v>0</v>
      </c>
      <c r="AG19" s="73">
        <f t="shared" si="4"/>
        <v>0</v>
      </c>
      <c r="AH19" s="73">
        <f t="shared" ref="AH19:AH37" si="17">COUNTIF(H19:I19,"MASON MITRE")*C19</f>
        <v>0</v>
      </c>
      <c r="AI19" s="73">
        <f t="shared" si="5"/>
        <v>0</v>
      </c>
      <c r="AJ19" s="73">
        <f t="shared" si="6"/>
        <v>0</v>
      </c>
      <c r="AK19" s="73">
        <f t="shared" si="7"/>
        <v>0</v>
      </c>
      <c r="AL19" s="73">
        <f t="shared" si="8"/>
        <v>0</v>
      </c>
      <c r="AM19" s="73">
        <f t="shared" ref="AM19:AM37" si="18">COUNTIF(H19:I19,"ABS")+COUNTIF(H19:I19, "ACRYLIC EDGE")*C19</f>
        <v>0</v>
      </c>
      <c r="AN19" s="73">
        <f t="shared" ref="AN19:AN37" si="19">COUNTIF(H19:I19,"ABS")*C19</f>
        <v>0</v>
      </c>
      <c r="AO19" s="73">
        <f t="shared" si="9"/>
        <v>0</v>
      </c>
      <c r="AP19" s="73">
        <f t="shared" si="10"/>
        <v>0</v>
      </c>
    </row>
    <row r="20" spans="1:43" s="71" customFormat="1" ht="25.5" customHeight="1" x14ac:dyDescent="0.35">
      <c r="A20" s="204">
        <v>3</v>
      </c>
      <c r="B20" s="119"/>
      <c r="C20" s="211"/>
      <c r="D20" s="206"/>
      <c r="E20" s="119"/>
      <c r="F20" s="108"/>
      <c r="G20" s="122"/>
      <c r="H20" s="108"/>
      <c r="I20" s="109"/>
      <c r="J20" s="194"/>
      <c r="K20" s="119"/>
      <c r="L20" s="196" t="str">
        <f t="shared" si="11"/>
        <v xml:space="preserve">  </v>
      </c>
      <c r="M20" s="63" t="str">
        <f t="shared" si="12"/>
        <v xml:space="preserve">  </v>
      </c>
      <c r="N20" s="64" t="str">
        <f>IF(B20&lt;&gt;"",VLOOKUP($U$11,'Drop Downs'!$AB$2:$AE$7,3),"  ")</f>
        <v xml:space="preserve">  </v>
      </c>
      <c r="O20" s="65" t="str">
        <f t="shared" ref="O20:O37" si="20">IF(B20&lt;&gt;"",AA20,"  ")</f>
        <v xml:space="preserve">  </v>
      </c>
      <c r="P20" s="66" t="str">
        <f>IF(B20&lt;&gt;"",VLOOKUP(O20,'Drop Downs'!$AC$2:$AE$8,3),"  ")</f>
        <v xml:space="preserve">  </v>
      </c>
      <c r="Q20" s="66" t="str">
        <f t="shared" si="13"/>
        <v xml:space="preserve">  </v>
      </c>
      <c r="R20" s="67" t="str">
        <f t="shared" si="14"/>
        <v xml:space="preserve">  </v>
      </c>
      <c r="S20" s="68"/>
      <c r="T20" s="69" t="str">
        <f>VLOOKUP($C$11,'Drop Downs'!$Y$1:$AA$4,3)</f>
        <v>White</v>
      </c>
      <c r="U20" s="69">
        <f t="shared" si="15"/>
        <v>13</v>
      </c>
      <c r="V20" s="70" t="str">
        <f>VLOOKUP($C$12,'Drop Downs'!$I$1:$J$9,2)</f>
        <v>Imp</v>
      </c>
      <c r="X20" s="72"/>
      <c r="Y20" s="72">
        <f t="shared" si="16"/>
        <v>0</v>
      </c>
      <c r="Z20" s="71" t="str">
        <f>VLOOKUP($C$11,'Drop Downs'!$Y$1:$Z$4,2)</f>
        <v>WhiCor</v>
      </c>
      <c r="AA20" s="71" t="str">
        <f t="shared" ref="AA20:AA37" si="21">$AA$18</f>
        <v>FUS WhiCor 13 Imp White</v>
      </c>
      <c r="AB20" s="73">
        <f t="shared" si="0"/>
        <v>0</v>
      </c>
      <c r="AC20" s="73">
        <f t="shared" si="0"/>
        <v>0</v>
      </c>
      <c r="AD20" s="73">
        <f t="shared" si="1"/>
        <v>0</v>
      </c>
      <c r="AE20" s="73">
        <f t="shared" si="2"/>
        <v>0</v>
      </c>
      <c r="AF20" s="73">
        <f t="shared" si="3"/>
        <v>0</v>
      </c>
      <c r="AG20" s="73">
        <f t="shared" si="4"/>
        <v>0</v>
      </c>
      <c r="AH20" s="73">
        <f t="shared" si="17"/>
        <v>0</v>
      </c>
      <c r="AI20" s="73">
        <f t="shared" si="5"/>
        <v>0</v>
      </c>
      <c r="AJ20" s="73">
        <f t="shared" si="6"/>
        <v>0</v>
      </c>
      <c r="AK20" s="73">
        <f t="shared" si="7"/>
        <v>0</v>
      </c>
      <c r="AL20" s="73">
        <f t="shared" si="8"/>
        <v>0</v>
      </c>
      <c r="AM20" s="73">
        <f t="shared" si="18"/>
        <v>0</v>
      </c>
      <c r="AN20" s="73">
        <f t="shared" si="19"/>
        <v>0</v>
      </c>
      <c r="AO20" s="73">
        <f t="shared" si="9"/>
        <v>0</v>
      </c>
      <c r="AP20" s="73">
        <f t="shared" si="10"/>
        <v>0</v>
      </c>
    </row>
    <row r="21" spans="1:43" s="71" customFormat="1" ht="25.5" customHeight="1" x14ac:dyDescent="0.35">
      <c r="A21" s="204">
        <v>4</v>
      </c>
      <c r="B21" s="119"/>
      <c r="C21" s="211"/>
      <c r="D21" s="206"/>
      <c r="E21" s="119"/>
      <c r="F21" s="108"/>
      <c r="G21" s="122"/>
      <c r="H21" s="108"/>
      <c r="I21" s="109"/>
      <c r="J21" s="194"/>
      <c r="K21" s="119"/>
      <c r="L21" s="196" t="str">
        <f t="shared" si="11"/>
        <v xml:space="preserve">  </v>
      </c>
      <c r="M21" s="63" t="str">
        <f t="shared" si="12"/>
        <v xml:space="preserve">  </v>
      </c>
      <c r="N21" s="64" t="str">
        <f>IF(B21&lt;&gt;"",VLOOKUP($U$11,'Drop Downs'!$AB$2:$AE$7,3),"  ")</f>
        <v xml:space="preserve">  </v>
      </c>
      <c r="O21" s="65" t="str">
        <f t="shared" si="20"/>
        <v xml:space="preserve">  </v>
      </c>
      <c r="P21" s="66" t="str">
        <f>IF(B21&lt;&gt;"",VLOOKUP(O21,'Drop Downs'!$AC$2:$AE$8,3),"  ")</f>
        <v xml:space="preserve">  </v>
      </c>
      <c r="Q21" s="66" t="str">
        <f t="shared" si="13"/>
        <v xml:space="preserve">  </v>
      </c>
      <c r="R21" s="67" t="str">
        <f t="shared" si="14"/>
        <v xml:space="preserve">  </v>
      </c>
      <c r="S21" s="68"/>
      <c r="T21" s="69" t="str">
        <f>VLOOKUP($C$11,'Drop Downs'!$Y$1:$AA$4,3)</f>
        <v>White</v>
      </c>
      <c r="U21" s="69">
        <f t="shared" si="15"/>
        <v>13</v>
      </c>
      <c r="V21" s="70" t="str">
        <f>VLOOKUP($C$12,'Drop Downs'!$I$1:$J$9,2)</f>
        <v>Imp</v>
      </c>
      <c r="X21" s="72"/>
      <c r="Y21" s="72">
        <f t="shared" si="16"/>
        <v>0</v>
      </c>
      <c r="Z21" s="71" t="str">
        <f>VLOOKUP($C$11,'Drop Downs'!$Y$1:$Z$4,2)</f>
        <v>WhiCor</v>
      </c>
      <c r="AA21" s="71" t="str">
        <f t="shared" si="21"/>
        <v>FUS WhiCor 13 Imp White</v>
      </c>
      <c r="AB21" s="73">
        <f t="shared" si="0"/>
        <v>0</v>
      </c>
      <c r="AC21" s="73">
        <f t="shared" si="0"/>
        <v>0</v>
      </c>
      <c r="AD21" s="73">
        <f t="shared" si="1"/>
        <v>0</v>
      </c>
      <c r="AE21" s="73">
        <f t="shared" si="2"/>
        <v>0</v>
      </c>
      <c r="AF21" s="73">
        <f t="shared" si="3"/>
        <v>0</v>
      </c>
      <c r="AG21" s="73">
        <f t="shared" si="4"/>
        <v>0</v>
      </c>
      <c r="AH21" s="73">
        <f t="shared" si="17"/>
        <v>0</v>
      </c>
      <c r="AI21" s="73">
        <f t="shared" si="5"/>
        <v>0</v>
      </c>
      <c r="AJ21" s="73">
        <f t="shared" si="6"/>
        <v>0</v>
      </c>
      <c r="AK21" s="73">
        <f t="shared" si="7"/>
        <v>0</v>
      </c>
      <c r="AL21" s="73">
        <f t="shared" si="8"/>
        <v>0</v>
      </c>
      <c r="AM21" s="73">
        <f t="shared" si="18"/>
        <v>0</v>
      </c>
      <c r="AN21" s="73">
        <f t="shared" si="19"/>
        <v>0</v>
      </c>
      <c r="AO21" s="73">
        <f t="shared" si="9"/>
        <v>0</v>
      </c>
      <c r="AP21" s="73">
        <f t="shared" si="10"/>
        <v>0</v>
      </c>
    </row>
    <row r="22" spans="1:43" s="71" customFormat="1" ht="25.5" customHeight="1" x14ac:dyDescent="0.35">
      <c r="A22" s="204">
        <v>5</v>
      </c>
      <c r="B22" s="119"/>
      <c r="C22" s="211"/>
      <c r="D22" s="206"/>
      <c r="E22" s="119"/>
      <c r="F22" s="108"/>
      <c r="G22" s="122"/>
      <c r="H22" s="108"/>
      <c r="I22" s="109"/>
      <c r="J22" s="194"/>
      <c r="K22" s="119"/>
      <c r="L22" s="196" t="str">
        <f t="shared" si="11"/>
        <v xml:space="preserve">  </v>
      </c>
      <c r="M22" s="63" t="str">
        <f t="shared" si="12"/>
        <v xml:space="preserve">  </v>
      </c>
      <c r="N22" s="64" t="str">
        <f>IF(B22&lt;&gt;"",VLOOKUP($U$11,'Drop Downs'!$AB$2:$AE$7,3),"  ")</f>
        <v xml:space="preserve">  </v>
      </c>
      <c r="O22" s="65" t="str">
        <f t="shared" si="20"/>
        <v xml:space="preserve">  </v>
      </c>
      <c r="P22" s="66" t="str">
        <f>IF(B22&lt;&gt;"",VLOOKUP(O22,'Drop Downs'!$AC$2:$AE$8,3),"  ")</f>
        <v xml:space="preserve">  </v>
      </c>
      <c r="Q22" s="66" t="str">
        <f t="shared" si="13"/>
        <v xml:space="preserve">  </v>
      </c>
      <c r="R22" s="67" t="str">
        <f t="shared" si="14"/>
        <v xml:space="preserve">  </v>
      </c>
      <c r="S22" s="68"/>
      <c r="T22" s="69" t="str">
        <f>VLOOKUP($C$11,'Drop Downs'!$Y$1:$AA$4,3)</f>
        <v>White</v>
      </c>
      <c r="U22" s="69">
        <f t="shared" si="15"/>
        <v>13</v>
      </c>
      <c r="V22" s="70" t="str">
        <f>VLOOKUP($C$12,'Drop Downs'!$I$1:$J$9,2)</f>
        <v>Imp</v>
      </c>
      <c r="X22" s="72"/>
      <c r="Y22" s="72">
        <f t="shared" si="16"/>
        <v>0</v>
      </c>
      <c r="Z22" s="71" t="str">
        <f>VLOOKUP($C$11,'Drop Downs'!$Y$1:$Z$4,2)</f>
        <v>WhiCor</v>
      </c>
      <c r="AA22" s="71" t="str">
        <f t="shared" si="21"/>
        <v>FUS WhiCor 13 Imp White</v>
      </c>
      <c r="AB22" s="73">
        <f t="shared" si="0"/>
        <v>0</v>
      </c>
      <c r="AC22" s="73">
        <f t="shared" si="0"/>
        <v>0</v>
      </c>
      <c r="AD22" s="73">
        <f t="shared" si="1"/>
        <v>0</v>
      </c>
      <c r="AE22" s="73">
        <f t="shared" si="2"/>
        <v>0</v>
      </c>
      <c r="AF22" s="73">
        <f t="shared" si="3"/>
        <v>0</v>
      </c>
      <c r="AG22" s="73">
        <f t="shared" si="4"/>
        <v>0</v>
      </c>
      <c r="AH22" s="73">
        <f t="shared" si="17"/>
        <v>0</v>
      </c>
      <c r="AI22" s="73">
        <f t="shared" si="5"/>
        <v>0</v>
      </c>
      <c r="AJ22" s="73">
        <f t="shared" si="6"/>
        <v>0</v>
      </c>
      <c r="AK22" s="73">
        <f t="shared" si="7"/>
        <v>0</v>
      </c>
      <c r="AL22" s="73">
        <f t="shared" si="8"/>
        <v>0</v>
      </c>
      <c r="AM22" s="73">
        <f t="shared" si="18"/>
        <v>0</v>
      </c>
      <c r="AN22" s="73">
        <f t="shared" si="19"/>
        <v>0</v>
      </c>
      <c r="AO22" s="73">
        <f t="shared" si="9"/>
        <v>0</v>
      </c>
      <c r="AP22" s="73">
        <f t="shared" si="10"/>
        <v>0</v>
      </c>
    </row>
    <row r="23" spans="1:43" s="71" customFormat="1" ht="25.5" customHeight="1" x14ac:dyDescent="0.35">
      <c r="A23" s="204">
        <v>6</v>
      </c>
      <c r="B23" s="119"/>
      <c r="C23" s="211"/>
      <c r="D23" s="206"/>
      <c r="E23" s="119"/>
      <c r="F23" s="108"/>
      <c r="G23" s="122"/>
      <c r="H23" s="108"/>
      <c r="I23" s="109"/>
      <c r="J23" s="194"/>
      <c r="K23" s="119"/>
      <c r="L23" s="196" t="str">
        <f t="shared" si="11"/>
        <v xml:space="preserve">  </v>
      </c>
      <c r="M23" s="63" t="str">
        <f t="shared" si="12"/>
        <v xml:space="preserve">  </v>
      </c>
      <c r="N23" s="64" t="str">
        <f>IF(B23&lt;&gt;"",VLOOKUP($U$11,'Drop Downs'!$AB$2:$AE$7,3),"  ")</f>
        <v xml:space="preserve">  </v>
      </c>
      <c r="O23" s="65" t="str">
        <f t="shared" si="20"/>
        <v xml:space="preserve">  </v>
      </c>
      <c r="P23" s="66" t="str">
        <f>IF(B23&lt;&gt;"",VLOOKUP(O23,'Drop Downs'!$AC$2:$AE$8,3),"  ")</f>
        <v xml:space="preserve">  </v>
      </c>
      <c r="Q23" s="66" t="str">
        <f t="shared" si="13"/>
        <v xml:space="preserve">  </v>
      </c>
      <c r="R23" s="67" t="str">
        <f t="shared" si="14"/>
        <v xml:space="preserve">  </v>
      </c>
      <c r="S23" s="68"/>
      <c r="T23" s="69" t="str">
        <f>VLOOKUP($C$11,'Drop Downs'!$Y$1:$AA$4,3)</f>
        <v>White</v>
      </c>
      <c r="U23" s="69">
        <f t="shared" si="15"/>
        <v>13</v>
      </c>
      <c r="V23" s="70" t="str">
        <f>VLOOKUP($C$12,'Drop Downs'!$I$1:$J$9,2)</f>
        <v>Imp</v>
      </c>
      <c r="X23" s="72"/>
      <c r="Y23" s="72">
        <f t="shared" si="16"/>
        <v>0</v>
      </c>
      <c r="Z23" s="71" t="str">
        <f>VLOOKUP($C$11,'Drop Downs'!$Y$1:$Z$4,2)</f>
        <v>WhiCor</v>
      </c>
      <c r="AA23" s="71" t="str">
        <f t="shared" si="21"/>
        <v>FUS WhiCor 13 Imp White</v>
      </c>
      <c r="AB23" s="73">
        <f t="shared" si="0"/>
        <v>0</v>
      </c>
      <c r="AC23" s="73">
        <f t="shared" si="0"/>
        <v>0</v>
      </c>
      <c r="AD23" s="73">
        <f t="shared" si="1"/>
        <v>0</v>
      </c>
      <c r="AE23" s="73">
        <f t="shared" si="2"/>
        <v>0</v>
      </c>
      <c r="AF23" s="73">
        <f t="shared" si="3"/>
        <v>0</v>
      </c>
      <c r="AG23" s="73">
        <f t="shared" si="4"/>
        <v>0</v>
      </c>
      <c r="AH23" s="73">
        <f t="shared" si="17"/>
        <v>0</v>
      </c>
      <c r="AI23" s="73">
        <f t="shared" si="5"/>
        <v>0</v>
      </c>
      <c r="AJ23" s="73">
        <f t="shared" si="6"/>
        <v>0</v>
      </c>
      <c r="AK23" s="73">
        <f t="shared" si="7"/>
        <v>0</v>
      </c>
      <c r="AL23" s="73">
        <f t="shared" si="8"/>
        <v>0</v>
      </c>
      <c r="AM23" s="73">
        <f t="shared" si="18"/>
        <v>0</v>
      </c>
      <c r="AN23" s="73">
        <f t="shared" si="19"/>
        <v>0</v>
      </c>
      <c r="AO23" s="73">
        <f t="shared" si="9"/>
        <v>0</v>
      </c>
      <c r="AP23" s="73">
        <f t="shared" si="10"/>
        <v>0</v>
      </c>
    </row>
    <row r="24" spans="1:43" s="71" customFormat="1" ht="25.5" customHeight="1" x14ac:dyDescent="0.35">
      <c r="A24" s="204">
        <v>7</v>
      </c>
      <c r="B24" s="119"/>
      <c r="C24" s="211"/>
      <c r="D24" s="206"/>
      <c r="E24" s="119"/>
      <c r="F24" s="108"/>
      <c r="G24" s="122"/>
      <c r="H24" s="108"/>
      <c r="I24" s="109"/>
      <c r="J24" s="194"/>
      <c r="K24" s="119"/>
      <c r="L24" s="196" t="str">
        <f t="shared" si="11"/>
        <v xml:space="preserve">  </v>
      </c>
      <c r="M24" s="63" t="str">
        <f t="shared" si="12"/>
        <v xml:space="preserve">  </v>
      </c>
      <c r="N24" s="64" t="str">
        <f>IF(B24&lt;&gt;"",VLOOKUP($U$11,'Drop Downs'!$AB$2:$AE$7,3),"  ")</f>
        <v xml:space="preserve">  </v>
      </c>
      <c r="O24" s="65" t="str">
        <f t="shared" si="20"/>
        <v xml:space="preserve">  </v>
      </c>
      <c r="P24" s="66" t="str">
        <f>IF(B24&lt;&gt;"",VLOOKUP(O24,'Drop Downs'!$AC$2:$AE$8,3),"  ")</f>
        <v xml:space="preserve">  </v>
      </c>
      <c r="Q24" s="66" t="str">
        <f t="shared" si="13"/>
        <v xml:space="preserve">  </v>
      </c>
      <c r="R24" s="67" t="str">
        <f t="shared" si="14"/>
        <v xml:space="preserve">  </v>
      </c>
      <c r="S24" s="68"/>
      <c r="T24" s="69" t="str">
        <f>VLOOKUP($C$11,'Drop Downs'!$Y$1:$AA$4,3)</f>
        <v>White</v>
      </c>
      <c r="U24" s="69">
        <f t="shared" si="15"/>
        <v>13</v>
      </c>
      <c r="V24" s="70" t="str">
        <f>VLOOKUP($C$12,'Drop Downs'!$I$1:$J$9,2)</f>
        <v>Imp</v>
      </c>
      <c r="X24" s="72"/>
      <c r="Y24" s="72">
        <f t="shared" si="16"/>
        <v>0</v>
      </c>
      <c r="Z24" s="71" t="str">
        <f>VLOOKUP($C$11,'Drop Downs'!$Y$1:$Z$4,2)</f>
        <v>WhiCor</v>
      </c>
      <c r="AA24" s="71" t="str">
        <f t="shared" si="21"/>
        <v>FUS WhiCor 13 Imp White</v>
      </c>
      <c r="AB24" s="73">
        <f t="shared" si="0"/>
        <v>0</v>
      </c>
      <c r="AC24" s="73">
        <f t="shared" si="0"/>
        <v>0</v>
      </c>
      <c r="AD24" s="73">
        <f t="shared" si="1"/>
        <v>0</v>
      </c>
      <c r="AE24" s="73">
        <f t="shared" si="2"/>
        <v>0</v>
      </c>
      <c r="AF24" s="73">
        <f t="shared" si="3"/>
        <v>0</v>
      </c>
      <c r="AG24" s="73">
        <f t="shared" si="4"/>
        <v>0</v>
      </c>
      <c r="AH24" s="73">
        <f t="shared" si="17"/>
        <v>0</v>
      </c>
      <c r="AI24" s="73">
        <f t="shared" si="5"/>
        <v>0</v>
      </c>
      <c r="AJ24" s="73">
        <f t="shared" si="6"/>
        <v>0</v>
      </c>
      <c r="AK24" s="73">
        <f t="shared" si="7"/>
        <v>0</v>
      </c>
      <c r="AL24" s="73">
        <f t="shared" si="8"/>
        <v>0</v>
      </c>
      <c r="AM24" s="73">
        <f t="shared" si="18"/>
        <v>0</v>
      </c>
      <c r="AN24" s="73">
        <f t="shared" si="19"/>
        <v>0</v>
      </c>
      <c r="AO24" s="73">
        <f t="shared" si="9"/>
        <v>0</v>
      </c>
      <c r="AP24" s="73">
        <f t="shared" si="10"/>
        <v>0</v>
      </c>
    </row>
    <row r="25" spans="1:43" s="71" customFormat="1" ht="25.5" customHeight="1" x14ac:dyDescent="0.35">
      <c r="A25" s="204">
        <v>8</v>
      </c>
      <c r="B25" s="119"/>
      <c r="C25" s="211"/>
      <c r="D25" s="206"/>
      <c r="E25" s="119"/>
      <c r="F25" s="108"/>
      <c r="G25" s="122"/>
      <c r="H25" s="108"/>
      <c r="I25" s="109"/>
      <c r="J25" s="193"/>
      <c r="K25" s="209"/>
      <c r="L25" s="196" t="str">
        <f t="shared" si="11"/>
        <v xml:space="preserve">  </v>
      </c>
      <c r="M25" s="63" t="str">
        <f t="shared" si="12"/>
        <v xml:space="preserve">  </v>
      </c>
      <c r="N25" s="64" t="str">
        <f>IF(B25&lt;&gt;"",VLOOKUP($U$11,'Drop Downs'!$AB$2:$AE$7,3),"  ")</f>
        <v xml:space="preserve">  </v>
      </c>
      <c r="O25" s="65" t="str">
        <f t="shared" si="20"/>
        <v xml:space="preserve">  </v>
      </c>
      <c r="P25" s="66" t="str">
        <f>IF(B25&lt;&gt;"",VLOOKUP(O25,'Drop Downs'!$AC$2:$AE$8,3),"  ")</f>
        <v xml:space="preserve">  </v>
      </c>
      <c r="Q25" s="66" t="str">
        <f t="shared" si="13"/>
        <v xml:space="preserve">  </v>
      </c>
      <c r="R25" s="67" t="str">
        <f t="shared" si="14"/>
        <v xml:space="preserve">  </v>
      </c>
      <c r="S25" s="68"/>
      <c r="T25" s="69" t="str">
        <f>VLOOKUP($C$11,'Drop Downs'!$Y$1:$AA$4,3)</f>
        <v>White</v>
      </c>
      <c r="U25" s="69">
        <f t="shared" si="15"/>
        <v>13</v>
      </c>
      <c r="V25" s="70" t="str">
        <f>VLOOKUP($C$12,'Drop Downs'!$I$1:$J$9,2)</f>
        <v>Imp</v>
      </c>
      <c r="X25" s="72"/>
      <c r="Y25" s="72">
        <f t="shared" si="16"/>
        <v>0</v>
      </c>
      <c r="Z25" s="71" t="str">
        <f>VLOOKUP($C$11,'Drop Downs'!$Y$1:$Z$4,2)</f>
        <v>WhiCor</v>
      </c>
      <c r="AA25" s="71" t="str">
        <f t="shared" si="21"/>
        <v>FUS WhiCor 13 Imp White</v>
      </c>
      <c r="AB25" s="73">
        <f t="shared" si="0"/>
        <v>0</v>
      </c>
      <c r="AC25" s="73">
        <f t="shared" si="0"/>
        <v>0</v>
      </c>
      <c r="AD25" s="73">
        <f t="shared" si="1"/>
        <v>0</v>
      </c>
      <c r="AE25" s="73">
        <f t="shared" si="2"/>
        <v>0</v>
      </c>
      <c r="AF25" s="73">
        <f t="shared" si="3"/>
        <v>0</v>
      </c>
      <c r="AG25" s="73">
        <f t="shared" si="4"/>
        <v>0</v>
      </c>
      <c r="AH25" s="73">
        <f t="shared" si="17"/>
        <v>0</v>
      </c>
      <c r="AI25" s="73">
        <f t="shared" si="5"/>
        <v>0</v>
      </c>
      <c r="AJ25" s="73">
        <f t="shared" si="6"/>
        <v>0</v>
      </c>
      <c r="AK25" s="73">
        <f t="shared" si="7"/>
        <v>0</v>
      </c>
      <c r="AL25" s="73">
        <f t="shared" si="8"/>
        <v>0</v>
      </c>
      <c r="AM25" s="73">
        <f t="shared" si="18"/>
        <v>0</v>
      </c>
      <c r="AN25" s="73">
        <f t="shared" si="19"/>
        <v>0</v>
      </c>
      <c r="AO25" s="73">
        <f t="shared" si="9"/>
        <v>0</v>
      </c>
      <c r="AP25" s="73">
        <f t="shared" si="10"/>
        <v>0</v>
      </c>
    </row>
    <row r="26" spans="1:43" s="71" customFormat="1" ht="25.5" customHeight="1" x14ac:dyDescent="0.35">
      <c r="A26" s="204">
        <v>9</v>
      </c>
      <c r="B26" s="119"/>
      <c r="C26" s="211"/>
      <c r="D26" s="206"/>
      <c r="E26" s="119"/>
      <c r="F26" s="108"/>
      <c r="G26" s="122"/>
      <c r="H26" s="108"/>
      <c r="I26" s="109"/>
      <c r="J26" s="193"/>
      <c r="K26" s="209"/>
      <c r="L26" s="196" t="str">
        <f t="shared" si="11"/>
        <v xml:space="preserve">  </v>
      </c>
      <c r="M26" s="63" t="str">
        <f t="shared" si="12"/>
        <v xml:space="preserve">  </v>
      </c>
      <c r="N26" s="64" t="str">
        <f>IF(B26&lt;&gt;"",VLOOKUP($U$11,'Drop Downs'!$AB$2:$AE$7,3),"  ")</f>
        <v xml:space="preserve">  </v>
      </c>
      <c r="O26" s="65" t="str">
        <f t="shared" si="20"/>
        <v xml:space="preserve">  </v>
      </c>
      <c r="P26" s="66" t="str">
        <f>IF(B26&lt;&gt;"",VLOOKUP(O26,'Drop Downs'!$AC$2:$AE$8,3),"  ")</f>
        <v xml:space="preserve">  </v>
      </c>
      <c r="Q26" s="66" t="str">
        <f t="shared" si="13"/>
        <v xml:space="preserve">  </v>
      </c>
      <c r="R26" s="67" t="str">
        <f t="shared" si="14"/>
        <v xml:space="preserve">  </v>
      </c>
      <c r="S26" s="68"/>
      <c r="T26" s="69" t="str">
        <f>VLOOKUP($C$11,'Drop Downs'!$Y$1:$AA$4,3)</f>
        <v>White</v>
      </c>
      <c r="U26" s="69">
        <f t="shared" si="15"/>
        <v>13</v>
      </c>
      <c r="V26" s="70" t="str">
        <f>VLOOKUP($C$12,'Drop Downs'!$I$1:$J$9,2)</f>
        <v>Imp</v>
      </c>
      <c r="X26" s="72"/>
      <c r="Y26" s="72">
        <f t="shared" si="16"/>
        <v>0</v>
      </c>
      <c r="Z26" s="71" t="str">
        <f>VLOOKUP($C$11,'Drop Downs'!$Y$1:$Z$4,2)</f>
        <v>WhiCor</v>
      </c>
      <c r="AA26" s="71" t="str">
        <f t="shared" si="21"/>
        <v>FUS WhiCor 13 Imp White</v>
      </c>
      <c r="AB26" s="73">
        <f t="shared" si="0"/>
        <v>0</v>
      </c>
      <c r="AC26" s="73">
        <f t="shared" si="0"/>
        <v>0</v>
      </c>
      <c r="AD26" s="73">
        <f t="shared" si="1"/>
        <v>0</v>
      </c>
      <c r="AE26" s="73">
        <f t="shared" si="2"/>
        <v>0</v>
      </c>
      <c r="AF26" s="73">
        <f t="shared" si="3"/>
        <v>0</v>
      </c>
      <c r="AG26" s="73">
        <f t="shared" si="4"/>
        <v>0</v>
      </c>
      <c r="AH26" s="73">
        <f t="shared" si="17"/>
        <v>0</v>
      </c>
      <c r="AI26" s="73">
        <f t="shared" si="5"/>
        <v>0</v>
      </c>
      <c r="AJ26" s="73">
        <f t="shared" si="6"/>
        <v>0</v>
      </c>
      <c r="AK26" s="73">
        <f t="shared" si="7"/>
        <v>0</v>
      </c>
      <c r="AL26" s="73">
        <f t="shared" si="8"/>
        <v>0</v>
      </c>
      <c r="AM26" s="73">
        <f t="shared" si="18"/>
        <v>0</v>
      </c>
      <c r="AN26" s="73">
        <f t="shared" si="19"/>
        <v>0</v>
      </c>
      <c r="AO26" s="73">
        <f t="shared" si="9"/>
        <v>0</v>
      </c>
      <c r="AP26" s="73">
        <f t="shared" si="10"/>
        <v>0</v>
      </c>
    </row>
    <row r="27" spans="1:43" s="71" customFormat="1" ht="25.5" customHeight="1" x14ac:dyDescent="0.35">
      <c r="A27" s="204">
        <v>10</v>
      </c>
      <c r="B27" s="119"/>
      <c r="C27" s="211"/>
      <c r="D27" s="206"/>
      <c r="E27" s="119"/>
      <c r="F27" s="108"/>
      <c r="G27" s="122"/>
      <c r="H27" s="108"/>
      <c r="I27" s="109"/>
      <c r="J27" s="193"/>
      <c r="K27" s="209"/>
      <c r="L27" s="196" t="str">
        <f t="shared" si="11"/>
        <v xml:space="preserve">  </v>
      </c>
      <c r="M27" s="63" t="str">
        <f t="shared" si="12"/>
        <v xml:space="preserve">  </v>
      </c>
      <c r="N27" s="64" t="str">
        <f>IF(B27&lt;&gt;"",VLOOKUP($U$11,'Drop Downs'!$AB$2:$AE$7,3),"  ")</f>
        <v xml:space="preserve">  </v>
      </c>
      <c r="O27" s="65" t="str">
        <f t="shared" si="20"/>
        <v xml:space="preserve">  </v>
      </c>
      <c r="P27" s="66" t="str">
        <f>IF(B27&lt;&gt;"",VLOOKUP(O27,'Drop Downs'!$AC$2:$AE$8,3),"  ")</f>
        <v xml:space="preserve">  </v>
      </c>
      <c r="Q27" s="66" t="str">
        <f t="shared" si="13"/>
        <v xml:space="preserve">  </v>
      </c>
      <c r="R27" s="67" t="str">
        <f t="shared" si="14"/>
        <v xml:space="preserve">  </v>
      </c>
      <c r="S27" s="68"/>
      <c r="T27" s="69" t="str">
        <f>VLOOKUP($C$11,'Drop Downs'!$Y$1:$AA$4,3)</f>
        <v>White</v>
      </c>
      <c r="U27" s="69">
        <f t="shared" si="15"/>
        <v>13</v>
      </c>
      <c r="V27" s="70" t="str">
        <f>VLOOKUP($C$12,'Drop Downs'!$I$1:$J$9,2)</f>
        <v>Imp</v>
      </c>
      <c r="X27" s="72"/>
      <c r="Y27" s="72">
        <f t="shared" si="16"/>
        <v>0</v>
      </c>
      <c r="Z27" s="71" t="str">
        <f>VLOOKUP($C$11,'Drop Downs'!$Y$1:$Z$4,2)</f>
        <v>WhiCor</v>
      </c>
      <c r="AA27" s="71" t="str">
        <f t="shared" si="21"/>
        <v>FUS WhiCor 13 Imp White</v>
      </c>
      <c r="AB27" s="73">
        <f t="shared" si="0"/>
        <v>0</v>
      </c>
      <c r="AC27" s="73">
        <f t="shared" si="0"/>
        <v>0</v>
      </c>
      <c r="AD27" s="73">
        <f t="shared" si="1"/>
        <v>0</v>
      </c>
      <c r="AE27" s="73">
        <f t="shared" si="2"/>
        <v>0</v>
      </c>
      <c r="AF27" s="73">
        <f t="shared" si="3"/>
        <v>0</v>
      </c>
      <c r="AG27" s="73">
        <f t="shared" si="4"/>
        <v>0</v>
      </c>
      <c r="AH27" s="73">
        <f t="shared" si="17"/>
        <v>0</v>
      </c>
      <c r="AI27" s="73">
        <f t="shared" si="5"/>
        <v>0</v>
      </c>
      <c r="AJ27" s="73">
        <f t="shared" si="6"/>
        <v>0</v>
      </c>
      <c r="AK27" s="73">
        <f t="shared" si="7"/>
        <v>0</v>
      </c>
      <c r="AL27" s="73">
        <f t="shared" si="8"/>
        <v>0</v>
      </c>
      <c r="AM27" s="73">
        <f t="shared" si="18"/>
        <v>0</v>
      </c>
      <c r="AN27" s="73">
        <f t="shared" si="19"/>
        <v>0</v>
      </c>
      <c r="AO27" s="73">
        <f t="shared" si="9"/>
        <v>0</v>
      </c>
      <c r="AP27" s="73">
        <f t="shared" si="10"/>
        <v>0</v>
      </c>
    </row>
    <row r="28" spans="1:43" s="71" customFormat="1" ht="25.5" customHeight="1" x14ac:dyDescent="0.35">
      <c r="A28" s="204">
        <v>11</v>
      </c>
      <c r="B28" s="119"/>
      <c r="C28" s="211"/>
      <c r="D28" s="206"/>
      <c r="E28" s="119"/>
      <c r="F28" s="108"/>
      <c r="G28" s="122"/>
      <c r="H28" s="108"/>
      <c r="I28" s="109"/>
      <c r="J28" s="193"/>
      <c r="K28" s="209"/>
      <c r="L28" s="196" t="str">
        <f t="shared" si="11"/>
        <v xml:space="preserve">  </v>
      </c>
      <c r="M28" s="63" t="str">
        <f t="shared" si="12"/>
        <v xml:space="preserve">  </v>
      </c>
      <c r="N28" s="64" t="str">
        <f>IF(B28&lt;&gt;"",VLOOKUP($U$11,'Drop Downs'!$AB$2:$AE$7,3),"  ")</f>
        <v xml:space="preserve">  </v>
      </c>
      <c r="O28" s="65" t="str">
        <f t="shared" si="20"/>
        <v xml:space="preserve">  </v>
      </c>
      <c r="P28" s="66" t="str">
        <f>IF(B28&lt;&gt;"",VLOOKUP(O28,'Drop Downs'!$AC$2:$AE$8,3),"  ")</f>
        <v xml:space="preserve">  </v>
      </c>
      <c r="Q28" s="66" t="str">
        <f t="shared" si="13"/>
        <v xml:space="preserve">  </v>
      </c>
      <c r="R28" s="67" t="str">
        <f t="shared" si="14"/>
        <v xml:space="preserve">  </v>
      </c>
      <c r="S28" s="68"/>
      <c r="T28" s="69" t="str">
        <f>VLOOKUP($C$11,'Drop Downs'!$Y$1:$AA$4,3)</f>
        <v>White</v>
      </c>
      <c r="U28" s="69">
        <f t="shared" si="15"/>
        <v>13</v>
      </c>
      <c r="V28" s="70" t="str">
        <f>VLOOKUP($C$12,'Drop Downs'!$I$1:$J$9,2)</f>
        <v>Imp</v>
      </c>
      <c r="X28" s="72"/>
      <c r="Y28" s="72">
        <f t="shared" si="16"/>
        <v>0</v>
      </c>
      <c r="Z28" s="71" t="str">
        <f>VLOOKUP($C$11,'Drop Downs'!$Y$1:$Z$4,2)</f>
        <v>WhiCor</v>
      </c>
      <c r="AA28" s="71" t="str">
        <f t="shared" si="21"/>
        <v>FUS WhiCor 13 Imp White</v>
      </c>
      <c r="AB28" s="73">
        <f t="shared" si="0"/>
        <v>0</v>
      </c>
      <c r="AC28" s="73">
        <f t="shared" si="0"/>
        <v>0</v>
      </c>
      <c r="AD28" s="73">
        <f t="shared" si="1"/>
        <v>0</v>
      </c>
      <c r="AE28" s="73">
        <f t="shared" si="2"/>
        <v>0</v>
      </c>
      <c r="AF28" s="73">
        <f t="shared" si="3"/>
        <v>0</v>
      </c>
      <c r="AG28" s="73">
        <f t="shared" si="4"/>
        <v>0</v>
      </c>
      <c r="AH28" s="73">
        <f t="shared" si="17"/>
        <v>0</v>
      </c>
      <c r="AI28" s="73">
        <f t="shared" si="5"/>
        <v>0</v>
      </c>
      <c r="AJ28" s="73">
        <f t="shared" si="6"/>
        <v>0</v>
      </c>
      <c r="AK28" s="73">
        <f t="shared" si="7"/>
        <v>0</v>
      </c>
      <c r="AL28" s="73">
        <f t="shared" si="8"/>
        <v>0</v>
      </c>
      <c r="AM28" s="73">
        <f t="shared" si="18"/>
        <v>0</v>
      </c>
      <c r="AN28" s="73">
        <f t="shared" si="19"/>
        <v>0</v>
      </c>
      <c r="AO28" s="73">
        <f t="shared" si="9"/>
        <v>0</v>
      </c>
      <c r="AP28" s="73">
        <f t="shared" si="10"/>
        <v>0</v>
      </c>
    </row>
    <row r="29" spans="1:43" s="71" customFormat="1" ht="25.5" customHeight="1" x14ac:dyDescent="0.35">
      <c r="A29" s="204">
        <v>12</v>
      </c>
      <c r="B29" s="119"/>
      <c r="C29" s="211"/>
      <c r="D29" s="206"/>
      <c r="E29" s="119"/>
      <c r="F29" s="108"/>
      <c r="G29" s="122"/>
      <c r="H29" s="108"/>
      <c r="I29" s="109"/>
      <c r="J29" s="193"/>
      <c r="K29" s="209"/>
      <c r="L29" s="196" t="str">
        <f t="shared" si="11"/>
        <v xml:space="preserve">  </v>
      </c>
      <c r="M29" s="63" t="str">
        <f t="shared" si="12"/>
        <v xml:space="preserve">  </v>
      </c>
      <c r="N29" s="64" t="str">
        <f>IF(B29&lt;&gt;"",VLOOKUP($U$11,'Drop Downs'!$AB$2:$AE$7,3),"  ")</f>
        <v xml:space="preserve">  </v>
      </c>
      <c r="O29" s="65" t="str">
        <f t="shared" si="20"/>
        <v xml:space="preserve">  </v>
      </c>
      <c r="P29" s="66" t="str">
        <f>IF(B29&lt;&gt;"",VLOOKUP(O29,'Drop Downs'!$AC$2:$AE$8,3),"  ")</f>
        <v xml:space="preserve">  </v>
      </c>
      <c r="Q29" s="66" t="str">
        <f t="shared" si="13"/>
        <v xml:space="preserve">  </v>
      </c>
      <c r="R29" s="67" t="str">
        <f t="shared" si="14"/>
        <v xml:space="preserve">  </v>
      </c>
      <c r="S29" s="68"/>
      <c r="T29" s="69" t="str">
        <f>VLOOKUP($C$11,'Drop Downs'!$Y$1:$AA$4,3)</f>
        <v>White</v>
      </c>
      <c r="U29" s="69">
        <f t="shared" si="15"/>
        <v>13</v>
      </c>
      <c r="V29" s="70" t="str">
        <f>VLOOKUP($C$12,'Drop Downs'!$I$1:$J$9,2)</f>
        <v>Imp</v>
      </c>
      <c r="X29" s="72"/>
      <c r="Y29" s="72">
        <f t="shared" si="16"/>
        <v>0</v>
      </c>
      <c r="Z29" s="71" t="str">
        <f>VLOOKUP($C$11,'Drop Downs'!$Y$1:$Z$4,2)</f>
        <v>WhiCor</v>
      </c>
      <c r="AA29" s="71" t="str">
        <f t="shared" si="21"/>
        <v>FUS WhiCor 13 Imp White</v>
      </c>
      <c r="AB29" s="73">
        <f t="shared" si="0"/>
        <v>0</v>
      </c>
      <c r="AC29" s="73">
        <f t="shared" si="0"/>
        <v>0</v>
      </c>
      <c r="AD29" s="73">
        <f t="shared" si="1"/>
        <v>0</v>
      </c>
      <c r="AE29" s="73">
        <f t="shared" si="2"/>
        <v>0</v>
      </c>
      <c r="AF29" s="73">
        <f t="shared" si="3"/>
        <v>0</v>
      </c>
      <c r="AG29" s="73">
        <f t="shared" si="4"/>
        <v>0</v>
      </c>
      <c r="AH29" s="73">
        <f t="shared" si="17"/>
        <v>0</v>
      </c>
      <c r="AI29" s="73">
        <f t="shared" si="5"/>
        <v>0</v>
      </c>
      <c r="AJ29" s="73">
        <f t="shared" si="6"/>
        <v>0</v>
      </c>
      <c r="AK29" s="73">
        <f t="shared" si="7"/>
        <v>0</v>
      </c>
      <c r="AL29" s="73">
        <f t="shared" si="8"/>
        <v>0</v>
      </c>
      <c r="AM29" s="73">
        <f t="shared" si="18"/>
        <v>0</v>
      </c>
      <c r="AN29" s="73">
        <f t="shared" si="19"/>
        <v>0</v>
      </c>
      <c r="AO29" s="73">
        <f t="shared" si="9"/>
        <v>0</v>
      </c>
      <c r="AP29" s="73">
        <f t="shared" si="10"/>
        <v>0</v>
      </c>
    </row>
    <row r="30" spans="1:43" s="71" customFormat="1" ht="25.5" customHeight="1" x14ac:dyDescent="0.35">
      <c r="A30" s="204">
        <v>13</v>
      </c>
      <c r="B30" s="119"/>
      <c r="C30" s="211"/>
      <c r="D30" s="206"/>
      <c r="E30" s="119"/>
      <c r="F30" s="108"/>
      <c r="G30" s="122"/>
      <c r="H30" s="108"/>
      <c r="I30" s="109"/>
      <c r="J30" s="193"/>
      <c r="K30" s="209"/>
      <c r="L30" s="196" t="str">
        <f t="shared" si="11"/>
        <v xml:space="preserve">  </v>
      </c>
      <c r="M30" s="63" t="str">
        <f t="shared" si="12"/>
        <v xml:space="preserve">  </v>
      </c>
      <c r="N30" s="64" t="str">
        <f>IF(B30&lt;&gt;"",VLOOKUP($U$11,'Drop Downs'!$AB$2:$AE$7,3),"  ")</f>
        <v xml:space="preserve">  </v>
      </c>
      <c r="O30" s="65" t="str">
        <f t="shared" si="20"/>
        <v xml:space="preserve">  </v>
      </c>
      <c r="P30" s="66" t="str">
        <f>IF(B30&lt;&gt;"",VLOOKUP(O30,'Drop Downs'!$AC$2:$AE$8,3),"  ")</f>
        <v xml:space="preserve">  </v>
      </c>
      <c r="Q30" s="66" t="str">
        <f t="shared" si="13"/>
        <v xml:space="preserve">  </v>
      </c>
      <c r="R30" s="67" t="str">
        <f t="shared" si="14"/>
        <v xml:space="preserve">  </v>
      </c>
      <c r="S30" s="68"/>
      <c r="T30" s="69" t="str">
        <f>VLOOKUP($C$11,'Drop Downs'!$Y$1:$AA$4,3)</f>
        <v>White</v>
      </c>
      <c r="U30" s="69">
        <f t="shared" si="15"/>
        <v>13</v>
      </c>
      <c r="V30" s="70" t="str">
        <f>VLOOKUP($C$12,'Drop Downs'!$I$1:$J$9,2)</f>
        <v>Imp</v>
      </c>
      <c r="X30" s="72"/>
      <c r="Y30" s="72">
        <f t="shared" si="16"/>
        <v>0</v>
      </c>
      <c r="Z30" s="71" t="str">
        <f>VLOOKUP($C$11,'Drop Downs'!$Y$1:$Z$4,2)</f>
        <v>WhiCor</v>
      </c>
      <c r="AA30" s="71" t="str">
        <f t="shared" si="21"/>
        <v>FUS WhiCor 13 Imp White</v>
      </c>
      <c r="AB30" s="73">
        <f t="shared" si="0"/>
        <v>0</v>
      </c>
      <c r="AC30" s="73">
        <f t="shared" si="0"/>
        <v>0</v>
      </c>
      <c r="AD30" s="73">
        <f t="shared" si="1"/>
        <v>0</v>
      </c>
      <c r="AE30" s="73">
        <f t="shared" si="2"/>
        <v>0</v>
      </c>
      <c r="AF30" s="73">
        <f t="shared" si="3"/>
        <v>0</v>
      </c>
      <c r="AG30" s="73">
        <f t="shared" si="4"/>
        <v>0</v>
      </c>
      <c r="AH30" s="73">
        <f t="shared" si="17"/>
        <v>0</v>
      </c>
      <c r="AI30" s="73">
        <f t="shared" si="5"/>
        <v>0</v>
      </c>
      <c r="AJ30" s="73">
        <f t="shared" si="6"/>
        <v>0</v>
      </c>
      <c r="AK30" s="73">
        <f t="shared" si="7"/>
        <v>0</v>
      </c>
      <c r="AL30" s="73">
        <f t="shared" si="8"/>
        <v>0</v>
      </c>
      <c r="AM30" s="73">
        <f t="shared" si="18"/>
        <v>0</v>
      </c>
      <c r="AN30" s="73">
        <f t="shared" si="19"/>
        <v>0</v>
      </c>
      <c r="AO30" s="73">
        <f t="shared" si="9"/>
        <v>0</v>
      </c>
      <c r="AP30" s="73">
        <f t="shared" si="10"/>
        <v>0</v>
      </c>
    </row>
    <row r="31" spans="1:43" s="71" customFormat="1" ht="25.5" customHeight="1" x14ac:dyDescent="0.35">
      <c r="A31" s="204">
        <v>14</v>
      </c>
      <c r="B31" s="119"/>
      <c r="C31" s="211"/>
      <c r="D31" s="206"/>
      <c r="E31" s="119"/>
      <c r="F31" s="108"/>
      <c r="G31" s="122"/>
      <c r="H31" s="108"/>
      <c r="I31" s="109"/>
      <c r="J31" s="193"/>
      <c r="K31" s="209"/>
      <c r="L31" s="196" t="str">
        <f t="shared" si="11"/>
        <v xml:space="preserve">  </v>
      </c>
      <c r="M31" s="63" t="str">
        <f t="shared" si="12"/>
        <v xml:space="preserve">  </v>
      </c>
      <c r="N31" s="64" t="str">
        <f>IF(B31&lt;&gt;"",VLOOKUP($U$11,'Drop Downs'!$AB$2:$AE$7,3),"  ")</f>
        <v xml:space="preserve">  </v>
      </c>
      <c r="O31" s="65" t="str">
        <f t="shared" si="20"/>
        <v xml:space="preserve">  </v>
      </c>
      <c r="P31" s="66" t="str">
        <f>IF(B31&lt;&gt;"",VLOOKUP(O31,'Drop Downs'!$AC$2:$AE$8,3),"  ")</f>
        <v xml:space="preserve">  </v>
      </c>
      <c r="Q31" s="66" t="str">
        <f t="shared" si="13"/>
        <v xml:space="preserve">  </v>
      </c>
      <c r="R31" s="67" t="str">
        <f t="shared" si="14"/>
        <v xml:space="preserve">  </v>
      </c>
      <c r="S31" s="68"/>
      <c r="T31" s="69" t="str">
        <f>VLOOKUP($C$11,'Drop Downs'!$Y$1:$AA$4,3)</f>
        <v>White</v>
      </c>
      <c r="U31" s="69">
        <f t="shared" si="15"/>
        <v>13</v>
      </c>
      <c r="V31" s="70" t="str">
        <f>VLOOKUP($C$12,'Drop Downs'!$I$1:$J$9,2)</f>
        <v>Imp</v>
      </c>
      <c r="X31" s="72"/>
      <c r="Y31" s="72">
        <f t="shared" si="16"/>
        <v>0</v>
      </c>
      <c r="Z31" s="71" t="str">
        <f>VLOOKUP($C$11,'Drop Downs'!$Y$1:$Z$4,2)</f>
        <v>WhiCor</v>
      </c>
      <c r="AA31" s="71" t="str">
        <f t="shared" si="21"/>
        <v>FUS WhiCor 13 Imp White</v>
      </c>
      <c r="AB31" s="73">
        <f t="shared" si="0"/>
        <v>0</v>
      </c>
      <c r="AC31" s="73">
        <f t="shared" si="0"/>
        <v>0</v>
      </c>
      <c r="AD31" s="73">
        <f t="shared" si="1"/>
        <v>0</v>
      </c>
      <c r="AE31" s="73">
        <f t="shared" si="2"/>
        <v>0</v>
      </c>
      <c r="AF31" s="73">
        <f t="shared" si="3"/>
        <v>0</v>
      </c>
      <c r="AG31" s="73">
        <f t="shared" si="4"/>
        <v>0</v>
      </c>
      <c r="AH31" s="73">
        <f t="shared" si="17"/>
        <v>0</v>
      </c>
      <c r="AI31" s="73">
        <f t="shared" si="5"/>
        <v>0</v>
      </c>
      <c r="AJ31" s="73">
        <f t="shared" si="6"/>
        <v>0</v>
      </c>
      <c r="AK31" s="73">
        <f t="shared" si="7"/>
        <v>0</v>
      </c>
      <c r="AL31" s="73">
        <f t="shared" si="8"/>
        <v>0</v>
      </c>
      <c r="AM31" s="73">
        <f t="shared" si="18"/>
        <v>0</v>
      </c>
      <c r="AN31" s="73">
        <f t="shared" si="19"/>
        <v>0</v>
      </c>
      <c r="AO31" s="73">
        <f t="shared" si="9"/>
        <v>0</v>
      </c>
      <c r="AP31" s="73">
        <f t="shared" si="10"/>
        <v>0</v>
      </c>
    </row>
    <row r="32" spans="1:43" s="71" customFormat="1" ht="25.5" customHeight="1" x14ac:dyDescent="0.35">
      <c r="A32" s="204">
        <v>15</v>
      </c>
      <c r="B32" s="119"/>
      <c r="C32" s="211"/>
      <c r="D32" s="206"/>
      <c r="E32" s="119"/>
      <c r="F32" s="108"/>
      <c r="G32" s="122"/>
      <c r="H32" s="108"/>
      <c r="I32" s="109"/>
      <c r="J32" s="193"/>
      <c r="K32" s="209"/>
      <c r="L32" s="196" t="str">
        <f t="shared" si="11"/>
        <v xml:space="preserve">  </v>
      </c>
      <c r="M32" s="63" t="str">
        <f t="shared" si="12"/>
        <v xml:space="preserve">  </v>
      </c>
      <c r="N32" s="64" t="str">
        <f>IF(B32&lt;&gt;"",VLOOKUP($U$11,'Drop Downs'!$AB$2:$AE$7,3),"  ")</f>
        <v xml:space="preserve">  </v>
      </c>
      <c r="O32" s="65" t="str">
        <f t="shared" si="20"/>
        <v xml:space="preserve">  </v>
      </c>
      <c r="P32" s="66" t="str">
        <f>IF(B32&lt;&gt;"",VLOOKUP(O32,'Drop Downs'!$AC$2:$AE$8,3),"  ")</f>
        <v xml:space="preserve">  </v>
      </c>
      <c r="Q32" s="66" t="str">
        <f t="shared" si="13"/>
        <v xml:space="preserve">  </v>
      </c>
      <c r="R32" s="67" t="str">
        <f t="shared" si="14"/>
        <v xml:space="preserve">  </v>
      </c>
      <c r="S32" s="68"/>
      <c r="T32" s="69" t="str">
        <f>VLOOKUP($C$11,'Drop Downs'!$Y$1:$AA$4,3)</f>
        <v>White</v>
      </c>
      <c r="U32" s="69">
        <f t="shared" si="15"/>
        <v>13</v>
      </c>
      <c r="V32" s="70" t="str">
        <f>VLOOKUP($C$12,'Drop Downs'!$I$1:$J$9,2)</f>
        <v>Imp</v>
      </c>
      <c r="X32" s="72"/>
      <c r="Y32" s="72">
        <f t="shared" si="16"/>
        <v>0</v>
      </c>
      <c r="Z32" s="71" t="str">
        <f>VLOOKUP($C$11,'Drop Downs'!$Y$1:$Z$4,2)</f>
        <v>WhiCor</v>
      </c>
      <c r="AA32" s="71" t="str">
        <f t="shared" si="21"/>
        <v>FUS WhiCor 13 Imp White</v>
      </c>
      <c r="AB32" s="73">
        <f t="shared" si="0"/>
        <v>0</v>
      </c>
      <c r="AC32" s="73">
        <f t="shared" si="0"/>
        <v>0</v>
      </c>
      <c r="AD32" s="73">
        <f t="shared" si="1"/>
        <v>0</v>
      </c>
      <c r="AE32" s="73">
        <f t="shared" si="2"/>
        <v>0</v>
      </c>
      <c r="AF32" s="73">
        <f t="shared" si="3"/>
        <v>0</v>
      </c>
      <c r="AG32" s="73">
        <f t="shared" si="4"/>
        <v>0</v>
      </c>
      <c r="AH32" s="73">
        <f t="shared" si="17"/>
        <v>0</v>
      </c>
      <c r="AI32" s="73">
        <f t="shared" si="5"/>
        <v>0</v>
      </c>
      <c r="AJ32" s="73">
        <f t="shared" si="6"/>
        <v>0</v>
      </c>
      <c r="AK32" s="73">
        <f t="shared" si="7"/>
        <v>0</v>
      </c>
      <c r="AL32" s="73">
        <f t="shared" si="8"/>
        <v>0</v>
      </c>
      <c r="AM32" s="73">
        <f t="shared" si="18"/>
        <v>0</v>
      </c>
      <c r="AN32" s="73">
        <f t="shared" si="19"/>
        <v>0</v>
      </c>
      <c r="AO32" s="73">
        <f t="shared" si="9"/>
        <v>0</v>
      </c>
      <c r="AP32" s="73">
        <f t="shared" si="10"/>
        <v>0</v>
      </c>
    </row>
    <row r="33" spans="1:42" s="71" customFormat="1" ht="25.5" customHeight="1" x14ac:dyDescent="0.35">
      <c r="A33" s="204">
        <v>16</v>
      </c>
      <c r="B33" s="119"/>
      <c r="C33" s="211"/>
      <c r="D33" s="206"/>
      <c r="E33" s="119"/>
      <c r="F33" s="108"/>
      <c r="G33" s="122"/>
      <c r="H33" s="108"/>
      <c r="I33" s="109"/>
      <c r="J33" s="193"/>
      <c r="K33" s="209"/>
      <c r="L33" s="196" t="str">
        <f t="shared" si="11"/>
        <v xml:space="preserve">  </v>
      </c>
      <c r="M33" s="63" t="str">
        <f t="shared" si="12"/>
        <v xml:space="preserve">  </v>
      </c>
      <c r="N33" s="64" t="str">
        <f>IF(B33&lt;&gt;"",VLOOKUP($U$11,'Drop Downs'!$AB$2:$AE$7,3),"  ")</f>
        <v xml:space="preserve">  </v>
      </c>
      <c r="O33" s="65" t="str">
        <f t="shared" si="20"/>
        <v xml:space="preserve">  </v>
      </c>
      <c r="P33" s="66" t="str">
        <f>IF(B33&lt;&gt;"",VLOOKUP(O33,'Drop Downs'!$AC$2:$AE$8,3),"  ")</f>
        <v xml:space="preserve">  </v>
      </c>
      <c r="Q33" s="66" t="str">
        <f t="shared" si="13"/>
        <v xml:space="preserve">  </v>
      </c>
      <c r="R33" s="67" t="str">
        <f t="shared" si="14"/>
        <v xml:space="preserve">  </v>
      </c>
      <c r="S33" s="68"/>
      <c r="T33" s="69" t="str">
        <f>VLOOKUP($C$11,'Drop Downs'!$Y$1:$AA$4,3)</f>
        <v>White</v>
      </c>
      <c r="U33" s="69">
        <f t="shared" si="15"/>
        <v>13</v>
      </c>
      <c r="V33" s="70" t="str">
        <f>VLOOKUP($C$12,'Drop Downs'!$I$1:$J$9,2)</f>
        <v>Imp</v>
      </c>
      <c r="X33" s="72"/>
      <c r="Y33" s="72">
        <f t="shared" si="16"/>
        <v>0</v>
      </c>
      <c r="Z33" s="71" t="str">
        <f>VLOOKUP($C$11,'Drop Downs'!$Y$1:$Z$4,2)</f>
        <v>WhiCor</v>
      </c>
      <c r="AA33" s="71" t="str">
        <f t="shared" si="21"/>
        <v>FUS WhiCor 13 Imp White</v>
      </c>
      <c r="AB33" s="73">
        <f t="shared" si="0"/>
        <v>0</v>
      </c>
      <c r="AC33" s="73">
        <f t="shared" si="0"/>
        <v>0</v>
      </c>
      <c r="AD33" s="73">
        <f t="shared" si="1"/>
        <v>0</v>
      </c>
      <c r="AE33" s="73">
        <f t="shared" si="2"/>
        <v>0</v>
      </c>
      <c r="AF33" s="73">
        <f t="shared" si="3"/>
        <v>0</v>
      </c>
      <c r="AG33" s="73">
        <f t="shared" si="4"/>
        <v>0</v>
      </c>
      <c r="AH33" s="73">
        <f t="shared" si="17"/>
        <v>0</v>
      </c>
      <c r="AI33" s="73">
        <f t="shared" si="5"/>
        <v>0</v>
      </c>
      <c r="AJ33" s="73">
        <f t="shared" si="6"/>
        <v>0</v>
      </c>
      <c r="AK33" s="73">
        <f t="shared" si="7"/>
        <v>0</v>
      </c>
      <c r="AL33" s="73">
        <f t="shared" si="8"/>
        <v>0</v>
      </c>
      <c r="AM33" s="73">
        <f t="shared" si="18"/>
        <v>0</v>
      </c>
      <c r="AN33" s="73">
        <f t="shared" si="19"/>
        <v>0</v>
      </c>
      <c r="AO33" s="73">
        <f t="shared" si="9"/>
        <v>0</v>
      </c>
      <c r="AP33" s="73">
        <f t="shared" si="10"/>
        <v>0</v>
      </c>
    </row>
    <row r="34" spans="1:42" s="71" customFormat="1" ht="25.5" customHeight="1" x14ac:dyDescent="0.35">
      <c r="A34" s="204">
        <v>17</v>
      </c>
      <c r="B34" s="119"/>
      <c r="C34" s="211"/>
      <c r="D34" s="206"/>
      <c r="E34" s="119"/>
      <c r="F34" s="108"/>
      <c r="G34" s="122"/>
      <c r="H34" s="108"/>
      <c r="I34" s="109"/>
      <c r="J34" s="193"/>
      <c r="K34" s="209"/>
      <c r="L34" s="196" t="str">
        <f t="shared" si="11"/>
        <v xml:space="preserve">  </v>
      </c>
      <c r="M34" s="63" t="str">
        <f t="shared" si="12"/>
        <v xml:space="preserve">  </v>
      </c>
      <c r="N34" s="64" t="str">
        <f>IF(B34&lt;&gt;"",VLOOKUP($U$11,'Drop Downs'!$AB$2:$AE$7,3),"  ")</f>
        <v xml:space="preserve">  </v>
      </c>
      <c r="O34" s="65" t="str">
        <f t="shared" si="20"/>
        <v xml:space="preserve">  </v>
      </c>
      <c r="P34" s="66" t="str">
        <f>IF(B34&lt;&gt;"",VLOOKUP(O34,'Drop Downs'!$AC$2:$AE$8,3),"  ")</f>
        <v xml:space="preserve">  </v>
      </c>
      <c r="Q34" s="66" t="str">
        <f t="shared" si="13"/>
        <v xml:space="preserve">  </v>
      </c>
      <c r="R34" s="67" t="str">
        <f t="shared" si="14"/>
        <v xml:space="preserve">  </v>
      </c>
      <c r="S34" s="68"/>
      <c r="T34" s="69" t="str">
        <f>VLOOKUP($C$11,'Drop Downs'!$Y$1:$AA$4,3)</f>
        <v>White</v>
      </c>
      <c r="U34" s="69">
        <f t="shared" si="15"/>
        <v>13</v>
      </c>
      <c r="V34" s="70" t="str">
        <f>VLOOKUP($C$12,'Drop Downs'!$I$1:$J$9,2)</f>
        <v>Imp</v>
      </c>
      <c r="X34" s="72"/>
      <c r="Y34" s="72">
        <f t="shared" si="16"/>
        <v>0</v>
      </c>
      <c r="Z34" s="71" t="str">
        <f>VLOOKUP($C$11,'Drop Downs'!$Y$1:$Z$4,2)</f>
        <v>WhiCor</v>
      </c>
      <c r="AA34" s="71" t="str">
        <f t="shared" si="21"/>
        <v>FUS WhiCor 13 Imp White</v>
      </c>
      <c r="AB34" s="73">
        <f t="shared" si="0"/>
        <v>0</v>
      </c>
      <c r="AC34" s="73">
        <f t="shared" si="0"/>
        <v>0</v>
      </c>
      <c r="AD34" s="73">
        <f t="shared" si="1"/>
        <v>0</v>
      </c>
      <c r="AE34" s="73">
        <f t="shared" si="2"/>
        <v>0</v>
      </c>
      <c r="AF34" s="73">
        <f t="shared" si="3"/>
        <v>0</v>
      </c>
      <c r="AG34" s="73">
        <f t="shared" si="4"/>
        <v>0</v>
      </c>
      <c r="AH34" s="73">
        <f t="shared" si="17"/>
        <v>0</v>
      </c>
      <c r="AI34" s="73">
        <f t="shared" si="5"/>
        <v>0</v>
      </c>
      <c r="AJ34" s="73">
        <f t="shared" si="6"/>
        <v>0</v>
      </c>
      <c r="AK34" s="73">
        <f t="shared" si="7"/>
        <v>0</v>
      </c>
      <c r="AL34" s="73">
        <f t="shared" si="8"/>
        <v>0</v>
      </c>
      <c r="AM34" s="73">
        <f t="shared" si="18"/>
        <v>0</v>
      </c>
      <c r="AN34" s="73">
        <f t="shared" si="19"/>
        <v>0</v>
      </c>
      <c r="AO34" s="73">
        <f t="shared" si="9"/>
        <v>0</v>
      </c>
      <c r="AP34" s="73">
        <f t="shared" si="10"/>
        <v>0</v>
      </c>
    </row>
    <row r="35" spans="1:42" s="71" customFormat="1" ht="25.5" customHeight="1" x14ac:dyDescent="0.35">
      <c r="A35" s="204">
        <v>18</v>
      </c>
      <c r="B35" s="119"/>
      <c r="C35" s="211"/>
      <c r="D35" s="206"/>
      <c r="E35" s="119"/>
      <c r="F35" s="108"/>
      <c r="G35" s="122"/>
      <c r="H35" s="108"/>
      <c r="I35" s="109"/>
      <c r="J35" s="193"/>
      <c r="K35" s="209"/>
      <c r="L35" s="196" t="str">
        <f t="shared" si="11"/>
        <v xml:space="preserve">  </v>
      </c>
      <c r="M35" s="63" t="str">
        <f t="shared" si="12"/>
        <v xml:space="preserve">  </v>
      </c>
      <c r="N35" s="64" t="str">
        <f>IF(B35&lt;&gt;"",VLOOKUP($U$11,'Drop Downs'!$AB$2:$AE$7,3),"  ")</f>
        <v xml:space="preserve">  </v>
      </c>
      <c r="O35" s="65" t="str">
        <f t="shared" si="20"/>
        <v xml:space="preserve">  </v>
      </c>
      <c r="P35" s="66" t="str">
        <f>IF(B35&lt;&gt;"",VLOOKUP(O35,'Drop Downs'!$AC$2:$AE$8,3),"  ")</f>
        <v xml:space="preserve">  </v>
      </c>
      <c r="Q35" s="66" t="str">
        <f t="shared" si="13"/>
        <v xml:space="preserve">  </v>
      </c>
      <c r="R35" s="67" t="str">
        <f t="shared" si="14"/>
        <v xml:space="preserve">  </v>
      </c>
      <c r="S35" s="68"/>
      <c r="T35" s="69" t="str">
        <f>VLOOKUP($C$11,'Drop Downs'!$Y$1:$AA$4,3)</f>
        <v>White</v>
      </c>
      <c r="U35" s="69">
        <f t="shared" si="15"/>
        <v>13</v>
      </c>
      <c r="V35" s="70" t="str">
        <f>VLOOKUP($C$12,'Drop Downs'!$I$1:$J$9,2)</f>
        <v>Imp</v>
      </c>
      <c r="X35" s="72"/>
      <c r="Y35" s="72">
        <f t="shared" si="16"/>
        <v>0</v>
      </c>
      <c r="Z35" s="71" t="str">
        <f>VLOOKUP($C$11,'Drop Downs'!$Y$1:$Z$4,2)</f>
        <v>WhiCor</v>
      </c>
      <c r="AA35" s="71" t="str">
        <f t="shared" si="21"/>
        <v>FUS WhiCor 13 Imp White</v>
      </c>
      <c r="AB35" s="73">
        <f t="shared" si="0"/>
        <v>0</v>
      </c>
      <c r="AC35" s="73">
        <f t="shared" si="0"/>
        <v>0</v>
      </c>
      <c r="AD35" s="73">
        <f t="shared" si="1"/>
        <v>0</v>
      </c>
      <c r="AE35" s="73">
        <f t="shared" si="2"/>
        <v>0</v>
      </c>
      <c r="AF35" s="73">
        <f t="shared" si="3"/>
        <v>0</v>
      </c>
      <c r="AG35" s="73">
        <f t="shared" si="4"/>
        <v>0</v>
      </c>
      <c r="AH35" s="73">
        <f t="shared" si="17"/>
        <v>0</v>
      </c>
      <c r="AI35" s="73">
        <f t="shared" si="5"/>
        <v>0</v>
      </c>
      <c r="AJ35" s="73">
        <f t="shared" si="6"/>
        <v>0</v>
      </c>
      <c r="AK35" s="73">
        <f t="shared" si="7"/>
        <v>0</v>
      </c>
      <c r="AL35" s="73">
        <f t="shared" si="8"/>
        <v>0</v>
      </c>
      <c r="AM35" s="73">
        <f t="shared" si="18"/>
        <v>0</v>
      </c>
      <c r="AN35" s="73">
        <f t="shared" si="19"/>
        <v>0</v>
      </c>
      <c r="AO35" s="73">
        <f t="shared" si="9"/>
        <v>0</v>
      </c>
      <c r="AP35" s="73">
        <f t="shared" si="10"/>
        <v>0</v>
      </c>
    </row>
    <row r="36" spans="1:42" s="71" customFormat="1" ht="25.5" customHeight="1" x14ac:dyDescent="0.35">
      <c r="A36" s="204">
        <v>19</v>
      </c>
      <c r="B36" s="119"/>
      <c r="C36" s="211"/>
      <c r="D36" s="206"/>
      <c r="E36" s="119"/>
      <c r="F36" s="108"/>
      <c r="G36" s="122"/>
      <c r="H36" s="108"/>
      <c r="I36" s="109"/>
      <c r="J36" s="193"/>
      <c r="K36" s="209"/>
      <c r="L36" s="196" t="str">
        <f t="shared" si="11"/>
        <v xml:space="preserve">  </v>
      </c>
      <c r="M36" s="63" t="str">
        <f t="shared" si="12"/>
        <v xml:space="preserve">  </v>
      </c>
      <c r="N36" s="64" t="str">
        <f>IF(B36&lt;&gt;"",VLOOKUP($U$11,'Drop Downs'!$AB$2:$AE$7,3),"  ")</f>
        <v xml:space="preserve">  </v>
      </c>
      <c r="O36" s="65" t="str">
        <f t="shared" si="20"/>
        <v xml:space="preserve">  </v>
      </c>
      <c r="P36" s="66" t="str">
        <f>IF(B36&lt;&gt;"",VLOOKUP(O36,'Drop Downs'!$AC$2:$AE$8,3),"  ")</f>
        <v xml:space="preserve">  </v>
      </c>
      <c r="Q36" s="66" t="str">
        <f t="shared" si="13"/>
        <v xml:space="preserve">  </v>
      </c>
      <c r="R36" s="67" t="str">
        <f t="shared" si="14"/>
        <v xml:space="preserve">  </v>
      </c>
      <c r="S36" s="68"/>
      <c r="T36" s="69" t="str">
        <f>VLOOKUP($C$11,'Drop Downs'!$Y$1:$AA$4,3)</f>
        <v>White</v>
      </c>
      <c r="U36" s="69">
        <f t="shared" si="15"/>
        <v>13</v>
      </c>
      <c r="V36" s="70" t="str">
        <f>VLOOKUP($C$12,'Drop Downs'!$I$1:$J$9,2)</f>
        <v>Imp</v>
      </c>
      <c r="X36" s="72"/>
      <c r="Y36" s="72">
        <f t="shared" si="16"/>
        <v>0</v>
      </c>
      <c r="Z36" s="71" t="str">
        <f>VLOOKUP($C$11,'Drop Downs'!$Y$1:$Z$4,2)</f>
        <v>WhiCor</v>
      </c>
      <c r="AA36" s="71" t="str">
        <f t="shared" si="21"/>
        <v>FUS WhiCor 13 Imp White</v>
      </c>
      <c r="AB36" s="73">
        <f t="shared" si="0"/>
        <v>0</v>
      </c>
      <c r="AC36" s="73">
        <f t="shared" si="0"/>
        <v>0</v>
      </c>
      <c r="AD36" s="73">
        <f t="shared" si="1"/>
        <v>0</v>
      </c>
      <c r="AE36" s="73">
        <f t="shared" si="2"/>
        <v>0</v>
      </c>
      <c r="AF36" s="73">
        <f t="shared" si="3"/>
        <v>0</v>
      </c>
      <c r="AG36" s="73">
        <f t="shared" si="4"/>
        <v>0</v>
      </c>
      <c r="AH36" s="73">
        <f t="shared" si="17"/>
        <v>0</v>
      </c>
      <c r="AI36" s="73">
        <f t="shared" si="5"/>
        <v>0</v>
      </c>
      <c r="AJ36" s="73">
        <f t="shared" si="6"/>
        <v>0</v>
      </c>
      <c r="AK36" s="73">
        <f t="shared" si="7"/>
        <v>0</v>
      </c>
      <c r="AL36" s="73">
        <f t="shared" si="8"/>
        <v>0</v>
      </c>
      <c r="AM36" s="73">
        <f t="shared" si="18"/>
        <v>0</v>
      </c>
      <c r="AN36" s="73">
        <f t="shared" si="19"/>
        <v>0</v>
      </c>
      <c r="AO36" s="73">
        <f t="shared" si="9"/>
        <v>0</v>
      </c>
      <c r="AP36" s="73">
        <f t="shared" si="10"/>
        <v>0</v>
      </c>
    </row>
    <row r="37" spans="1:42" s="71" customFormat="1" ht="25.5" customHeight="1" thickBot="1" x14ac:dyDescent="0.4">
      <c r="A37" s="205">
        <v>20</v>
      </c>
      <c r="B37" s="120"/>
      <c r="C37" s="212"/>
      <c r="D37" s="207"/>
      <c r="E37" s="120"/>
      <c r="F37" s="116"/>
      <c r="G37" s="123"/>
      <c r="H37" s="116"/>
      <c r="I37" s="117"/>
      <c r="J37" s="208"/>
      <c r="K37" s="210"/>
      <c r="L37" s="197" t="str">
        <f t="shared" si="11"/>
        <v xml:space="preserve">  </v>
      </c>
      <c r="M37" s="198" t="str">
        <f t="shared" si="12"/>
        <v xml:space="preserve">  </v>
      </c>
      <c r="N37" s="199" t="str">
        <f>IF(B37&lt;&gt;"",VLOOKUP($U$11,'Drop Downs'!$AB$2:$AE$7,3),"  ")</f>
        <v xml:space="preserve">  </v>
      </c>
      <c r="O37" s="200" t="str">
        <f t="shared" si="20"/>
        <v xml:space="preserve">  </v>
      </c>
      <c r="P37" s="201" t="str">
        <f>IF(B37&lt;&gt;"",VLOOKUP(O37,'Drop Downs'!$AC$2:$AE$8,3),"  ")</f>
        <v xml:space="preserve">  </v>
      </c>
      <c r="Q37" s="201" t="str">
        <f t="shared" si="13"/>
        <v xml:space="preserve">  </v>
      </c>
      <c r="R37" s="202" t="str">
        <f t="shared" si="14"/>
        <v xml:space="preserve">  </v>
      </c>
      <c r="S37" s="68"/>
      <c r="T37" s="69" t="str">
        <f>VLOOKUP($C$11,'Drop Downs'!$Y$1:$AA$4,3)</f>
        <v>White</v>
      </c>
      <c r="U37" s="69">
        <f t="shared" si="15"/>
        <v>13</v>
      </c>
      <c r="V37" s="70" t="str">
        <f>VLOOKUP($C$12,'Drop Downs'!$I$1:$J$9,2)</f>
        <v>Imp</v>
      </c>
      <c r="X37" s="72"/>
      <c r="Y37" s="72">
        <f t="shared" si="16"/>
        <v>0</v>
      </c>
      <c r="Z37" s="71" t="str">
        <f>VLOOKUP($C$11,'Drop Downs'!$Y$1:$Z$4,2)</f>
        <v>WhiCor</v>
      </c>
      <c r="AA37" s="71" t="str">
        <f t="shared" si="21"/>
        <v>FUS WhiCor 13 Imp White</v>
      </c>
      <c r="AB37" s="73">
        <f t="shared" si="0"/>
        <v>0</v>
      </c>
      <c r="AC37" s="73">
        <f t="shared" si="0"/>
        <v>0</v>
      </c>
      <c r="AD37" s="73">
        <f t="shared" si="1"/>
        <v>0</v>
      </c>
      <c r="AE37" s="73">
        <f t="shared" si="2"/>
        <v>0</v>
      </c>
      <c r="AF37" s="73">
        <f t="shared" si="3"/>
        <v>0</v>
      </c>
      <c r="AG37" s="73">
        <f t="shared" si="4"/>
        <v>0</v>
      </c>
      <c r="AH37" s="73">
        <f t="shared" si="17"/>
        <v>0</v>
      </c>
      <c r="AI37" s="73">
        <f t="shared" si="5"/>
        <v>0</v>
      </c>
      <c r="AJ37" s="73">
        <f t="shared" si="6"/>
        <v>0</v>
      </c>
      <c r="AK37" s="73">
        <f t="shared" si="7"/>
        <v>0</v>
      </c>
      <c r="AL37" s="73">
        <f t="shared" si="8"/>
        <v>0</v>
      </c>
      <c r="AM37" s="73">
        <f t="shared" si="18"/>
        <v>0</v>
      </c>
      <c r="AN37" s="73">
        <f t="shared" si="19"/>
        <v>0</v>
      </c>
      <c r="AO37" s="73">
        <f t="shared" si="9"/>
        <v>0</v>
      </c>
      <c r="AP37" s="73">
        <f t="shared" si="10"/>
        <v>0</v>
      </c>
    </row>
    <row r="38" spans="1:42" ht="19.5" thickTop="1" thickBot="1" x14ac:dyDescent="0.3">
      <c r="A38" s="44"/>
      <c r="B38" s="44"/>
      <c r="C38" s="45"/>
      <c r="D38" s="45"/>
      <c r="E38" s="45"/>
      <c r="F38" s="45"/>
      <c r="G38" s="45"/>
      <c r="H38" s="45"/>
      <c r="I38" s="45"/>
      <c r="J38" s="45"/>
      <c r="K38" s="45"/>
      <c r="L38" s="45"/>
      <c r="M38" s="46" t="s">
        <v>105</v>
      </c>
      <c r="N38" s="47" t="s">
        <v>175</v>
      </c>
      <c r="O38" s="47" t="s">
        <v>200</v>
      </c>
      <c r="P38" s="47" t="s">
        <v>24</v>
      </c>
      <c r="Q38" s="33"/>
      <c r="R38" s="35"/>
    </row>
    <row r="39" spans="1:42" ht="18" x14ac:dyDescent="0.2">
      <c r="A39" s="32"/>
      <c r="B39" s="32"/>
      <c r="C39" s="33"/>
      <c r="D39" s="33"/>
      <c r="E39" s="33"/>
      <c r="F39" s="33"/>
      <c r="G39" s="33"/>
      <c r="H39" s="33"/>
      <c r="I39" s="33"/>
      <c r="J39" s="33"/>
      <c r="K39" s="33"/>
      <c r="L39" s="33"/>
      <c r="M39" s="48">
        <f>SUM(AB18:AB37)</f>
        <v>0</v>
      </c>
      <c r="N39" s="48">
        <v>998798</v>
      </c>
      <c r="O39" s="49" t="s">
        <v>215</v>
      </c>
      <c r="P39" s="50">
        <v>75</v>
      </c>
      <c r="Q39" s="51"/>
      <c r="R39" s="52">
        <f t="shared" ref="R39:R50" si="22">P39*M39</f>
        <v>0</v>
      </c>
    </row>
    <row r="40" spans="1:42" ht="18" x14ac:dyDescent="0.2">
      <c r="A40" s="32"/>
      <c r="B40" s="32"/>
      <c r="C40" s="33"/>
      <c r="D40" s="33"/>
      <c r="E40" s="33"/>
      <c r="F40" s="33"/>
      <c r="G40" s="33"/>
      <c r="H40" s="33"/>
      <c r="I40" s="33"/>
      <c r="J40" s="33"/>
      <c r="K40" s="33"/>
      <c r="L40" s="33"/>
      <c r="M40" s="53">
        <f>SUM(AC18:AC37)</f>
        <v>0</v>
      </c>
      <c r="N40" s="53">
        <v>998799</v>
      </c>
      <c r="O40" s="54" t="s">
        <v>216</v>
      </c>
      <c r="P40" s="55">
        <v>100</v>
      </c>
      <c r="Q40" s="56"/>
      <c r="R40" s="57">
        <f t="shared" ref="R40" si="23">P40*M40</f>
        <v>0</v>
      </c>
    </row>
    <row r="41" spans="1:42" ht="18" x14ac:dyDescent="0.2">
      <c r="A41" s="32"/>
      <c r="B41" s="32"/>
      <c r="C41" s="33"/>
      <c r="D41" s="33"/>
      <c r="E41" s="33"/>
      <c r="F41" s="33"/>
      <c r="G41" s="33"/>
      <c r="H41" s="33"/>
      <c r="I41" s="33"/>
      <c r="J41" s="33"/>
      <c r="K41" s="33"/>
      <c r="L41" s="33"/>
      <c r="M41" s="53">
        <f>SUM(AD18:AD37)</f>
        <v>0</v>
      </c>
      <c r="N41" s="53">
        <v>998800</v>
      </c>
      <c r="O41" s="54" t="s">
        <v>217</v>
      </c>
      <c r="P41" s="55">
        <v>50</v>
      </c>
      <c r="Q41" s="56"/>
      <c r="R41" s="57">
        <f t="shared" si="22"/>
        <v>0</v>
      </c>
    </row>
    <row r="42" spans="1:42" ht="18" x14ac:dyDescent="0.2">
      <c r="A42" s="32"/>
      <c r="B42" s="32"/>
      <c r="C42" s="33"/>
      <c r="D42" s="33"/>
      <c r="E42" s="33"/>
      <c r="F42" s="33"/>
      <c r="G42" s="33"/>
      <c r="H42" s="33"/>
      <c r="I42" s="33"/>
      <c r="J42" s="33"/>
      <c r="K42" s="33"/>
      <c r="L42" s="33"/>
      <c r="M42" s="53">
        <f>SUM(AE18:AE37)</f>
        <v>0</v>
      </c>
      <c r="N42" s="53">
        <v>998801</v>
      </c>
      <c r="O42" s="54" t="s">
        <v>218</v>
      </c>
      <c r="P42" s="55">
        <v>30</v>
      </c>
      <c r="Q42" s="56"/>
      <c r="R42" s="57">
        <f t="shared" si="22"/>
        <v>0</v>
      </c>
    </row>
    <row r="43" spans="1:42" ht="18" x14ac:dyDescent="0.2">
      <c r="A43" s="32"/>
      <c r="B43" s="32"/>
      <c r="C43" s="33"/>
      <c r="D43" s="33"/>
      <c r="E43" s="33"/>
      <c r="F43" s="33"/>
      <c r="G43" s="33"/>
      <c r="H43" s="33"/>
      <c r="I43" s="33"/>
      <c r="J43" s="33"/>
      <c r="K43" s="33"/>
      <c r="L43" s="33"/>
      <c r="M43" s="53">
        <f>SUM(AF18:AF37)</f>
        <v>0</v>
      </c>
      <c r="N43" s="53">
        <v>998802</v>
      </c>
      <c r="O43" s="54" t="s">
        <v>219</v>
      </c>
      <c r="P43" s="55">
        <v>25</v>
      </c>
      <c r="Q43" s="56"/>
      <c r="R43" s="57">
        <f t="shared" si="22"/>
        <v>0</v>
      </c>
    </row>
    <row r="44" spans="1:42" ht="18" x14ac:dyDescent="0.2">
      <c r="A44" s="32"/>
      <c r="B44" s="32"/>
      <c r="C44" s="33"/>
      <c r="D44" s="33"/>
      <c r="E44" s="33"/>
      <c r="F44" s="33"/>
      <c r="G44" s="33"/>
      <c r="H44" s="33"/>
      <c r="I44" s="33"/>
      <c r="J44" s="33"/>
      <c r="K44" s="33"/>
      <c r="L44" s="33"/>
      <c r="M44" s="53">
        <f>SUM(AG18:AG37)</f>
        <v>0</v>
      </c>
      <c r="N44" s="53">
        <v>998803</v>
      </c>
      <c r="O44" s="54" t="s">
        <v>220</v>
      </c>
      <c r="P44" s="55">
        <v>75</v>
      </c>
      <c r="Q44" s="56"/>
      <c r="R44" s="57">
        <f t="shared" si="22"/>
        <v>0</v>
      </c>
    </row>
    <row r="45" spans="1:42" ht="18" x14ac:dyDescent="0.2">
      <c r="A45" s="32"/>
      <c r="B45" s="32"/>
      <c r="C45" s="33"/>
      <c r="D45" s="33"/>
      <c r="E45" s="33"/>
      <c r="F45" s="33"/>
      <c r="G45" s="33"/>
      <c r="H45" s="33"/>
      <c r="I45" s="33"/>
      <c r="J45" s="33"/>
      <c r="K45" s="33"/>
      <c r="L45" s="33"/>
      <c r="M45" s="53">
        <f>SUM(AH18:AH37)</f>
        <v>0</v>
      </c>
      <c r="N45" s="53">
        <v>998804</v>
      </c>
      <c r="O45" s="54" t="s">
        <v>221</v>
      </c>
      <c r="P45" s="55">
        <v>25</v>
      </c>
      <c r="Q45" s="56"/>
      <c r="R45" s="57">
        <f t="shared" si="22"/>
        <v>0</v>
      </c>
    </row>
    <row r="46" spans="1:42" ht="18" x14ac:dyDescent="0.2">
      <c r="A46" s="32"/>
      <c r="B46" s="32"/>
      <c r="C46" s="33"/>
      <c r="D46" s="33"/>
      <c r="E46" s="33"/>
      <c r="F46" s="33"/>
      <c r="G46" s="33"/>
      <c r="H46" s="33"/>
      <c r="I46" s="33"/>
      <c r="J46" s="33"/>
      <c r="K46" s="33"/>
      <c r="L46" s="33"/>
      <c r="M46" s="53">
        <f>SUM(AI18:AI37)</f>
        <v>0</v>
      </c>
      <c r="N46" s="53">
        <v>998805</v>
      </c>
      <c r="O46" s="54" t="s">
        <v>222</v>
      </c>
      <c r="P46" s="55">
        <v>100</v>
      </c>
      <c r="Q46" s="56"/>
      <c r="R46" s="57">
        <f t="shared" si="22"/>
        <v>0</v>
      </c>
    </row>
    <row r="47" spans="1:42" ht="18" x14ac:dyDescent="0.2">
      <c r="A47" s="32"/>
      <c r="B47" s="32"/>
      <c r="C47" s="33"/>
      <c r="D47" s="33"/>
      <c r="E47" s="33"/>
      <c r="F47" s="33"/>
      <c r="G47" s="33"/>
      <c r="H47" s="33"/>
      <c r="I47" s="33"/>
      <c r="J47" s="33"/>
      <c r="K47" s="33"/>
      <c r="L47" s="33"/>
      <c r="M47" s="53">
        <f>SUM(AJ18:AJ37)</f>
        <v>0</v>
      </c>
      <c r="N47" s="53">
        <v>998806</v>
      </c>
      <c r="O47" s="54" t="s">
        <v>223</v>
      </c>
      <c r="P47" s="55">
        <v>30</v>
      </c>
      <c r="Q47" s="56"/>
      <c r="R47" s="57">
        <f t="shared" si="22"/>
        <v>0</v>
      </c>
    </row>
    <row r="48" spans="1:42" ht="18" x14ac:dyDescent="0.2">
      <c r="A48" s="32"/>
      <c r="B48" s="32"/>
      <c r="C48" s="33"/>
      <c r="D48" s="33"/>
      <c r="E48" s="33"/>
      <c r="F48" s="33"/>
      <c r="G48" s="33"/>
      <c r="H48" s="33"/>
      <c r="I48" s="33"/>
      <c r="J48" s="33"/>
      <c r="K48" s="33"/>
      <c r="L48" s="33"/>
      <c r="M48" s="53">
        <f>SUM(AK18:AK37)</f>
        <v>0</v>
      </c>
      <c r="N48" s="53">
        <v>998807</v>
      </c>
      <c r="O48" s="54" t="s">
        <v>224</v>
      </c>
      <c r="P48" s="55">
        <v>50</v>
      </c>
      <c r="Q48" s="56"/>
      <c r="R48" s="57">
        <f t="shared" si="22"/>
        <v>0</v>
      </c>
    </row>
    <row r="49" spans="1:18" ht="18" x14ac:dyDescent="0.2">
      <c r="A49" s="32"/>
      <c r="B49" s="32"/>
      <c r="C49" s="33"/>
      <c r="D49" s="33"/>
      <c r="E49" s="33"/>
      <c r="F49" s="33"/>
      <c r="G49" s="33"/>
      <c r="H49" s="33"/>
      <c r="I49" s="33"/>
      <c r="J49" s="33"/>
      <c r="K49" s="33"/>
      <c r="L49" s="33"/>
      <c r="M49" s="53">
        <f>SUM(AO18:AO37)</f>
        <v>0</v>
      </c>
      <c r="N49" s="53">
        <v>998808</v>
      </c>
      <c r="O49" s="58" t="s">
        <v>225</v>
      </c>
      <c r="P49" s="59">
        <v>30</v>
      </c>
      <c r="Q49" s="60"/>
      <c r="R49" s="61">
        <f t="shared" si="22"/>
        <v>0</v>
      </c>
    </row>
    <row r="50" spans="1:18" ht="18.75" thickBot="1" x14ac:dyDescent="0.25">
      <c r="A50" s="32"/>
      <c r="B50" s="32"/>
      <c r="C50" s="33"/>
      <c r="D50" s="33"/>
      <c r="E50" s="33"/>
      <c r="F50" s="33"/>
      <c r="G50" s="33"/>
      <c r="H50" s="33"/>
      <c r="I50" s="33"/>
      <c r="J50" s="33"/>
      <c r="K50" s="33"/>
      <c r="L50" s="34"/>
      <c r="M50" s="111">
        <f>SUM(AP18:AP37)</f>
        <v>0</v>
      </c>
      <c r="N50" s="111">
        <v>998809</v>
      </c>
      <c r="O50" s="112" t="s">
        <v>226</v>
      </c>
      <c r="P50" s="113">
        <v>60</v>
      </c>
      <c r="Q50" s="114"/>
      <c r="R50" s="115">
        <f t="shared" si="22"/>
        <v>0</v>
      </c>
    </row>
    <row r="51" spans="1:18" ht="18.75" thickBot="1" x14ac:dyDescent="0.3">
      <c r="A51" s="32"/>
      <c r="B51" s="32"/>
      <c r="C51" s="33"/>
      <c r="D51" s="33"/>
      <c r="E51" s="33"/>
      <c r="F51" s="33"/>
      <c r="G51" s="33"/>
      <c r="H51" s="33"/>
      <c r="I51" s="33"/>
      <c r="J51" s="33"/>
      <c r="K51" s="33"/>
      <c r="L51" s="34"/>
      <c r="M51" s="34"/>
      <c r="N51" s="33"/>
      <c r="O51" s="33"/>
      <c r="P51" s="33"/>
      <c r="Q51" s="33"/>
      <c r="R51" s="62"/>
    </row>
    <row r="52" spans="1:18" ht="45" customHeight="1" thickBot="1" x14ac:dyDescent="0.35">
      <c r="A52" s="32"/>
      <c r="B52" s="43" t="s">
        <v>129</v>
      </c>
      <c r="C52" s="33"/>
      <c r="D52" s="33"/>
      <c r="E52" s="33"/>
      <c r="F52" s="33"/>
      <c r="G52" s="33"/>
      <c r="H52" s="33"/>
      <c r="I52" s="33"/>
      <c r="J52" s="33"/>
      <c r="K52" s="33"/>
      <c r="L52" s="34"/>
      <c r="M52" s="96">
        <v>0</v>
      </c>
      <c r="N52" s="130"/>
      <c r="O52" s="131" t="s">
        <v>109</v>
      </c>
      <c r="P52" s="132">
        <v>31.5</v>
      </c>
      <c r="Q52" s="133"/>
      <c r="R52" s="134">
        <f>P52*M52</f>
        <v>0</v>
      </c>
    </row>
    <row r="53" spans="1:18" ht="48" customHeight="1" thickBot="1" x14ac:dyDescent="0.45">
      <c r="A53" s="32"/>
      <c r="B53" s="135" t="s">
        <v>7</v>
      </c>
      <c r="C53" s="148"/>
      <c r="D53" s="148"/>
      <c r="E53" s="136" t="s">
        <v>128</v>
      </c>
      <c r="F53" s="97"/>
      <c r="G53" s="33"/>
      <c r="H53" s="33"/>
      <c r="I53" s="33"/>
      <c r="J53" s="33"/>
      <c r="K53" s="33"/>
      <c r="L53" s="34"/>
      <c r="M53" s="34"/>
      <c r="N53" s="33"/>
      <c r="O53" s="42" t="s">
        <v>112</v>
      </c>
      <c r="P53" s="145">
        <f>SUM(R17:R51)</f>
        <v>0</v>
      </c>
      <c r="Q53" s="146"/>
      <c r="R53" s="147"/>
    </row>
    <row r="54" spans="1:18" ht="18" customHeight="1" x14ac:dyDescent="0.3">
      <c r="A54" s="32"/>
      <c r="B54" s="32"/>
      <c r="C54" s="33"/>
      <c r="D54" s="33"/>
      <c r="E54" s="33"/>
      <c r="F54" s="33"/>
      <c r="G54" s="33"/>
      <c r="H54" s="33"/>
      <c r="I54" s="33"/>
      <c r="J54" s="33"/>
      <c r="K54" s="33"/>
      <c r="L54" s="34"/>
      <c r="M54" s="34"/>
      <c r="N54" s="33"/>
      <c r="O54" s="42"/>
      <c r="P54" s="42"/>
      <c r="Q54" s="42"/>
      <c r="R54" s="42"/>
    </row>
    <row r="55" spans="1:18" ht="0" hidden="1" customHeight="1" x14ac:dyDescent="0.25">
      <c r="M55" s="34"/>
      <c r="N55" s="33"/>
      <c r="O55" s="33"/>
      <c r="P55" s="33"/>
      <c r="Q55" s="33"/>
      <c r="R55" s="35"/>
    </row>
    <row r="56" spans="1:18" ht="0" hidden="1" customHeight="1" x14ac:dyDescent="0.25"/>
    <row r="57" spans="1:18" ht="0" hidden="1" customHeight="1" x14ac:dyDescent="0.25"/>
    <row r="58" spans="1:18" ht="0" hidden="1" customHeight="1" x14ac:dyDescent="0.25"/>
    <row r="59" spans="1:18" ht="0" hidden="1" customHeight="1" x14ac:dyDescent="0.25"/>
    <row r="60" spans="1:18" ht="0" hidden="1" customHeight="1" x14ac:dyDescent="0.25"/>
    <row r="61" spans="1:18" ht="0" hidden="1" customHeight="1" x14ac:dyDescent="0.25"/>
  </sheetData>
  <sheetProtection algorithmName="SHA-512" hashValue="rtrr0oZ+PJ7ykk+9+zaaX9prOvZ6BRzPvKpCS2Eecj/yuhTQ46Fp+Zugu7c2+WbNgXKwBu/Bu6WciK9iYzRCew==" saltValue="Np6OBQtf4QHWNSV/3Tq5ag==" spinCount="100000" sheet="1" objects="1" scenarios="1"/>
  <mergeCells count="40">
    <mergeCell ref="I3:N3"/>
    <mergeCell ref="O3:R3"/>
    <mergeCell ref="H10:R13"/>
    <mergeCell ref="H9:R9"/>
    <mergeCell ref="I6:N6"/>
    <mergeCell ref="O6:R6"/>
    <mergeCell ref="A8:R8"/>
    <mergeCell ref="A9:B9"/>
    <mergeCell ref="A10:B10"/>
    <mergeCell ref="C9:F9"/>
    <mergeCell ref="C10:F10"/>
    <mergeCell ref="A11:B11"/>
    <mergeCell ref="A12:B12"/>
    <mergeCell ref="C11:F11"/>
    <mergeCell ref="C12:F12"/>
    <mergeCell ref="A13:B13"/>
    <mergeCell ref="C13:F13"/>
    <mergeCell ref="O5:R5"/>
    <mergeCell ref="A2:B2"/>
    <mergeCell ref="A3:B3"/>
    <mergeCell ref="A4:B4"/>
    <mergeCell ref="A6:B6"/>
    <mergeCell ref="A7:B7"/>
    <mergeCell ref="A5:B5"/>
    <mergeCell ref="J15:K15"/>
    <mergeCell ref="F15:I15"/>
    <mergeCell ref="L1:R1"/>
    <mergeCell ref="P53:R53"/>
    <mergeCell ref="C53:D53"/>
    <mergeCell ref="C2:H2"/>
    <mergeCell ref="C3:H3"/>
    <mergeCell ref="C5:H5"/>
    <mergeCell ref="I5:N5"/>
    <mergeCell ref="F16:G16"/>
    <mergeCell ref="H16:I16"/>
    <mergeCell ref="I2:N2"/>
    <mergeCell ref="O2:R2"/>
    <mergeCell ref="C4:H4"/>
    <mergeCell ref="C6:H6"/>
    <mergeCell ref="C7:H7"/>
  </mergeCells>
  <phoneticPr fontId="29" type="noConversion"/>
  <conditionalFormatting sqref="C9:C13">
    <cfRule type="cellIs" dxfId="5" priority="10" stopIfTrue="1" operator="equal">
      <formula>0</formula>
    </cfRule>
  </conditionalFormatting>
  <conditionalFormatting sqref="O18:O37">
    <cfRule type="containsText" dxfId="4" priority="9" operator="containsText" text="ERRO">
      <formula>NOT(ISERROR(SEARCH("ERRO",O18)))</formula>
    </cfRule>
  </conditionalFormatting>
  <conditionalFormatting sqref="J18:J37">
    <cfRule type="containsText" dxfId="3" priority="4" operator="containsText" text="Sink Cutout with Drain">
      <formula>NOT(ISERROR(SEARCH("Sink Cutout with Drain",J18)))</formula>
    </cfRule>
  </conditionalFormatting>
  <conditionalFormatting sqref="K18:K37">
    <cfRule type="containsText" dxfId="2" priority="3" operator="containsText" text="Sink Cutout with Drain">
      <formula>NOT(ISERROR(SEARCH("Sink Cutout with Drain",K18)))</formula>
    </cfRule>
  </conditionalFormatting>
  <conditionalFormatting sqref="C18:C37">
    <cfRule type="containsText" dxfId="1" priority="2" operator="containsText" text="Sink Cutout with Drain">
      <formula>NOT(ISERROR(SEARCH("Sink Cutout with Drain",C18)))</formula>
    </cfRule>
  </conditionalFormatting>
  <conditionalFormatting sqref="E18:E36">
    <cfRule type="containsText" dxfId="0" priority="1" operator="containsText" text="Sink Cutout with Drain">
      <formula>NOT(ISERROR(SEARCH("Sink Cutout with Drain",E18)))</formula>
    </cfRule>
  </conditionalFormatting>
  <dataValidations count="7">
    <dataValidation type="textLength" showInputMessage="1" showErrorMessage="1" promptTitle="This Field must be completed" prompt="Type your contact email address" sqref="C7:H7" xr:uid="{A4052378-700B-4540-874E-FEC20744E64B}">
      <formula1>1</formula1>
      <formula2>100</formula2>
    </dataValidation>
    <dataValidation type="whole" allowBlank="1" showInputMessage="1" showErrorMessage="1" errorTitle="Invalid Size" error="Must be between 150mm &amp; less than 3600mm" prompt="Must be between 150mm &amp; less than 3600mm" sqref="D18:D37" xr:uid="{AE6A5D98-0103-4907-8C00-1CD29275FB89}">
      <formula1>150</formula1>
      <formula2>3600</formula2>
    </dataValidation>
    <dataValidation type="whole" allowBlank="1" showInputMessage="1" showErrorMessage="1" errorTitle="In Valid Size" error="Must be between 150mm &amp; less than 1500mm" prompt="Must be between 150mm &amp; less than 1500mm" sqref="E18:E37" xr:uid="{F2461665-C9D2-4163-BF74-5668B19652D5}">
      <formula1>150</formula1>
      <formula2>1500</formula2>
    </dataValidation>
    <dataValidation type="textLength" showInputMessage="1" showErrorMessage="1" promptTitle="This Field must be completed" prompt="Type Account Number" sqref="C2:H2" xr:uid="{641FE9BE-ABEC-4205-B760-9B3058886E53}">
      <formula1>1</formula1>
      <formula2>100</formula2>
    </dataValidation>
    <dataValidation type="textLength" showInputMessage="1" showErrorMessage="1" promptTitle="This Field must be completed" prompt="Type your customer Name" sqref="C3:H3" xr:uid="{2FADEA96-FA7E-4B4D-A15A-74289F6DFE9C}">
      <formula1>1</formula1>
      <formula2>100</formula2>
    </dataValidation>
    <dataValidation type="textLength" showInputMessage="1" showErrorMessage="1" promptTitle="This Field must be completed" prompt="Type your full address" sqref="C4:H4" xr:uid="{2A13B5B7-EBA8-43E4-91DA-E11439788B34}">
      <formula1>1</formula1>
      <formula2>100</formula2>
    </dataValidation>
    <dataValidation type="textLength" showInputMessage="1" showErrorMessage="1" promptTitle="This Field must be completed" prompt="Type you phone contact details" sqref="C6:H6" xr:uid="{ACC61C08-98B2-443D-9B09-A88D947597DF}">
      <formula1>1</formula1>
      <formula2>100</formula2>
    </dataValidation>
  </dataValidations>
  <hyperlinks>
    <hyperlink ref="O5" r:id="rId1" xr:uid="{04B953C0-12C3-4503-82A1-AFF12399CE1F}"/>
  </hyperlinks>
  <printOptions horizontalCentered="1" verticalCentered="1"/>
  <pageMargins left="0.31496062992125984" right="0.31496062992125984" top="0.35433070866141736" bottom="0.35433070866141736" header="0.11811023622047245" footer="0.11811023622047245"/>
  <pageSetup paperSize="9" scale="32" orientation="landscape" r:id="rId2"/>
  <headerFooter>
    <oddHeader>&amp;L&amp;12&amp;F</oddHeader>
    <oddFooter>&amp;L&amp;12Form Version: Laminex Fusion Order Form 1st July 2021</oddFooter>
  </headerFooter>
  <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'Drop Downs'!$A$1:$A$3</xm:f>
          </x14:formula1>
          <xm:sqref>C9</xm:sqref>
        </x14:dataValidation>
        <x14:dataValidation type="list" allowBlank="1" showInputMessage="1" showErrorMessage="1" xr:uid="{00000000-0002-0000-0000-000001000000}">
          <x14:formula1>
            <xm:f>'Drop Downs'!$C$1:$C$4</xm:f>
          </x14:formula1>
          <xm:sqref>C10</xm:sqref>
        </x14:dataValidation>
        <x14:dataValidation type="list" allowBlank="1" showInputMessage="1" showErrorMessage="1" xr:uid="{00000000-0002-0000-0000-000005000000}">
          <x14:formula1>
            <xm:f>'Drop Downs'!$D$1:$D$7</xm:f>
          </x14:formula1>
          <xm:sqref>C13</xm:sqref>
        </x14:dataValidation>
        <x14:dataValidation type="list" allowBlank="1" showInputMessage="1" showErrorMessage="1" xr:uid="{00000000-0002-0000-0000-000003000000}">
          <x14:formula1>
            <xm:f>'Drop Downs'!$Y$1:$Y$4</xm:f>
          </x14:formula1>
          <xm:sqref>C11</xm:sqref>
        </x14:dataValidation>
        <x14:dataValidation type="list" allowBlank="1" showInputMessage="1" showErrorMessage="1" xr:uid="{B1A29675-ABBE-4AA6-B5FE-A8E965D9A17C}">
          <x14:formula1>
            <xm:f>'Drop Downs'!$L$2:$L$6</xm:f>
          </x14:formula1>
          <xm:sqref>F18:G37</xm:sqref>
        </x14:dataValidation>
        <x14:dataValidation type="list" allowBlank="1" showInputMessage="1" showErrorMessage="1" xr:uid="{F7E0C2FE-87F9-4E9E-BDB0-D9C5C0D33A10}">
          <x14:formula1>
            <xm:f>'Drop Downs'!$L$2:$L$13</xm:f>
          </x14:formula1>
          <xm:sqref>H18:I37</xm:sqref>
        </x14:dataValidation>
        <x14:dataValidation type="list" showInputMessage="1" showErrorMessage="1" promptTitle="This Field must be completed" prompt="SELECT STATE" xr:uid="{F5AA4941-005E-4214-8D93-865D64FD6A15}">
          <x14:formula1>
            <xm:f>'Drop Downs'!$AF$2:$AF$7</xm:f>
          </x14:formula1>
          <xm:sqref>C5:H5</xm:sqref>
        </x14:dataValidation>
        <x14:dataValidation type="list" allowBlank="1" showInputMessage="1" showErrorMessage="1" xr:uid="{23D8E5E4-C25F-4C11-A8FE-CA06464414A4}">
          <x14:formula1>
            <xm:f>'Drop Downs'!$Q$2:$Q$7</xm:f>
          </x14:formula1>
          <xm:sqref>B19:B37</xm:sqref>
        </x14:dataValidation>
        <x14:dataValidation type="list" allowBlank="1" showInputMessage="1" showErrorMessage="1" prompt="Select Panel Type Required" xr:uid="{4C653C55-9F62-4250-A8FC-D98A4B27FB19}">
          <x14:formula1>
            <xm:f>'Drop Downs'!$Q$2:$Q$7</xm:f>
          </x14:formula1>
          <xm:sqref>B18</xm:sqref>
        </x14:dataValidation>
        <x14:dataValidation type="list" allowBlank="1" showInputMessage="1" showErrorMessage="1" prompt="If required - Select Cut out type_x000a_***DRAIN ONLY AVAILABLE IN BLACK***" xr:uid="{648EC379-BB42-4BED-9EDC-E0D70D26E9E5}">
          <x14:formula1>
            <xm:f>'Drop Downs'!$AG$1:$AG$6</xm:f>
          </x14:formula1>
          <xm:sqref>J18:J37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F182"/>
  <sheetViews>
    <sheetView topLeftCell="S1" workbookViewId="0">
      <selection activeCell="AC3" sqref="AC3"/>
    </sheetView>
  </sheetViews>
  <sheetFormatPr defaultRowHeight="15" x14ac:dyDescent="0.2"/>
  <cols>
    <col min="1" max="1" width="9.140625" style="4"/>
    <col min="2" max="2" width="6.7109375" style="4" bestFit="1" customWidth="1"/>
    <col min="3" max="3" width="9.140625" style="4"/>
    <col min="4" max="4" width="14.5703125" style="4" bestFit="1" customWidth="1"/>
    <col min="5" max="5" width="12.42578125" style="4" customWidth="1"/>
    <col min="6" max="6" width="9.140625" style="4"/>
    <col min="7" max="7" width="6" style="4" bestFit="1" customWidth="1"/>
    <col min="8" max="8" width="2.85546875" style="4" customWidth="1"/>
    <col min="9" max="9" width="13.85546875" style="4" bestFit="1" customWidth="1"/>
    <col min="10" max="11" width="13.85546875" style="4" customWidth="1"/>
    <col min="12" max="12" width="23.140625" style="4" customWidth="1"/>
    <col min="13" max="13" width="6.42578125" style="4" bestFit="1" customWidth="1"/>
    <col min="14" max="19" width="13.85546875" style="4" customWidth="1"/>
    <col min="20" max="20" width="14.42578125" style="4" bestFit="1" customWidth="1"/>
    <col min="21" max="21" width="13.85546875" style="4" customWidth="1"/>
    <col min="22" max="22" width="9.140625" style="4"/>
    <col min="23" max="23" width="16.7109375" style="4" bestFit="1" customWidth="1"/>
    <col min="24" max="24" width="9.140625" style="4"/>
    <col min="25" max="25" width="24.28515625" style="4" bestFit="1" customWidth="1"/>
    <col min="26" max="28" width="9.140625" style="4"/>
    <col min="29" max="30" width="34.7109375" style="22" bestFit="1" customWidth="1"/>
    <col min="31" max="31" width="13.7109375" style="22" bestFit="1" customWidth="1"/>
    <col min="32" max="32" width="13.7109375" style="22" customWidth="1"/>
    <col min="33" max="33" width="33.5703125" style="10" bestFit="1" customWidth="1"/>
    <col min="34" max="34" width="8.85546875" style="10" customWidth="1"/>
    <col min="35" max="35" width="17.28515625" style="10" customWidth="1"/>
    <col min="36" max="38" width="2.5703125" style="22" customWidth="1"/>
    <col min="39" max="39" width="9" style="31" bestFit="1" customWidth="1"/>
    <col min="40" max="40" width="7.7109375" style="4" bestFit="1" customWidth="1"/>
    <col min="41" max="41" width="9" style="4" bestFit="1" customWidth="1"/>
    <col min="42" max="44" width="9.140625" style="4"/>
    <col min="45" max="45" width="29.7109375" style="4" bestFit="1" customWidth="1"/>
    <col min="46" max="46" width="37.42578125" style="4" bestFit="1" customWidth="1"/>
    <col min="47" max="55" width="9.140625" style="4"/>
    <col min="56" max="56" width="14.140625" style="4" bestFit="1" customWidth="1"/>
    <col min="57" max="16384" width="9.140625" style="4"/>
  </cols>
  <sheetData>
    <row r="1" spans="1:58" x14ac:dyDescent="0.25">
      <c r="A1" s="3" t="s">
        <v>110</v>
      </c>
      <c r="B1" s="5" t="s">
        <v>12</v>
      </c>
      <c r="C1" s="4">
        <v>6</v>
      </c>
      <c r="D1" s="2" t="s">
        <v>133</v>
      </c>
      <c r="E1" s="3" t="s">
        <v>18</v>
      </c>
      <c r="F1" s="3" t="s">
        <v>49</v>
      </c>
      <c r="G1" s="3" t="s">
        <v>50</v>
      </c>
      <c r="H1" s="3"/>
      <c r="I1" s="3" t="s">
        <v>20</v>
      </c>
      <c r="J1" s="3" t="s">
        <v>34</v>
      </c>
      <c r="K1" s="3" t="s">
        <v>62</v>
      </c>
      <c r="L1" s="3" t="s">
        <v>63</v>
      </c>
      <c r="M1" s="3"/>
      <c r="N1" s="3" t="s">
        <v>36</v>
      </c>
      <c r="O1" s="3"/>
      <c r="P1" s="3"/>
      <c r="Q1" s="3" t="s">
        <v>82</v>
      </c>
      <c r="R1" s="3" t="s">
        <v>115</v>
      </c>
      <c r="S1" s="3"/>
      <c r="T1" s="3"/>
      <c r="U1" s="3"/>
      <c r="V1" s="3" t="s">
        <v>82</v>
      </c>
      <c r="W1" s="3" t="s">
        <v>84</v>
      </c>
      <c r="X1" s="3"/>
      <c r="Y1" s="2" t="s">
        <v>160</v>
      </c>
      <c r="Z1" s="2" t="s">
        <v>157</v>
      </c>
      <c r="AA1" s="2" t="s">
        <v>160</v>
      </c>
      <c r="AB1" s="2"/>
      <c r="AC1" s="6" t="s">
        <v>152</v>
      </c>
      <c r="AD1" s="7" t="s">
        <v>151</v>
      </c>
      <c r="AE1" s="8" t="s">
        <v>163</v>
      </c>
      <c r="AF1" s="8" t="s">
        <v>191</v>
      </c>
      <c r="AG1" s="9" t="s">
        <v>169</v>
      </c>
      <c r="AH1" s="10" t="s">
        <v>167</v>
      </c>
      <c r="AI1" s="11">
        <v>50</v>
      </c>
      <c r="AJ1" s="12"/>
      <c r="AK1" s="13"/>
      <c r="AL1" s="12"/>
      <c r="AM1" s="14"/>
      <c r="AN1" s="15"/>
      <c r="AO1" s="15"/>
      <c r="AQ1" s="15">
        <v>991972</v>
      </c>
      <c r="AR1" s="15" t="s">
        <v>89</v>
      </c>
      <c r="AS1" s="15" t="s">
        <v>1</v>
      </c>
      <c r="AT1" s="15" t="s">
        <v>90</v>
      </c>
      <c r="AU1" s="15">
        <v>244</v>
      </c>
      <c r="AV1" s="15">
        <v>99</v>
      </c>
      <c r="AW1" s="15">
        <v>99</v>
      </c>
      <c r="AX1" s="15" t="s">
        <v>28</v>
      </c>
      <c r="AY1" s="15" t="s">
        <v>29</v>
      </c>
      <c r="AZ1" s="15" t="s">
        <v>30</v>
      </c>
      <c r="BA1" s="15" t="s">
        <v>2</v>
      </c>
      <c r="BB1" s="15">
        <v>20</v>
      </c>
      <c r="BC1" s="15">
        <v>37.200000000000003</v>
      </c>
      <c r="BD1" s="16"/>
      <c r="BE1" s="15"/>
      <c r="BF1" s="15" t="s">
        <v>31</v>
      </c>
    </row>
    <row r="2" spans="1:58" x14ac:dyDescent="0.25">
      <c r="A2" s="3" t="s">
        <v>111</v>
      </c>
      <c r="B2" s="5" t="s">
        <v>13</v>
      </c>
      <c r="C2" s="4">
        <v>13</v>
      </c>
      <c r="D2" s="2" t="s">
        <v>134</v>
      </c>
      <c r="E2" s="3" t="s">
        <v>16</v>
      </c>
      <c r="F2" s="3" t="s">
        <v>39</v>
      </c>
      <c r="G2" s="3" t="s">
        <v>40</v>
      </c>
      <c r="I2" s="3" t="s">
        <v>22</v>
      </c>
      <c r="J2" s="3" t="s">
        <v>45</v>
      </c>
      <c r="L2" s="3" t="s">
        <v>133</v>
      </c>
      <c r="M2" s="3" t="s">
        <v>34</v>
      </c>
      <c r="N2" s="4" t="s">
        <v>55</v>
      </c>
      <c r="O2" s="4" t="str">
        <f t="shared" ref="O2:O33" si="0">CONCATENATE(M2,N2)</f>
        <v>AM3x33x3</v>
      </c>
      <c r="P2" s="3" t="s">
        <v>86</v>
      </c>
      <c r="Q2" s="3" t="s">
        <v>3</v>
      </c>
      <c r="R2" s="4" t="s">
        <v>34</v>
      </c>
      <c r="S2" s="3" t="s">
        <v>3</v>
      </c>
      <c r="T2" s="3" t="str">
        <f t="shared" ref="T2:T13" si="1">CONCATENATE(R2,S2)</f>
        <v>AMBenchtop</v>
      </c>
      <c r="U2" s="3" t="s">
        <v>41</v>
      </c>
      <c r="V2" s="3" t="s">
        <v>53</v>
      </c>
      <c r="W2" s="3" t="s">
        <v>85</v>
      </c>
      <c r="X2" s="3" t="s">
        <v>86</v>
      </c>
      <c r="Y2" s="2" t="s">
        <v>162</v>
      </c>
      <c r="Z2" s="2" t="s">
        <v>158</v>
      </c>
      <c r="AA2" s="2" t="s">
        <v>162</v>
      </c>
      <c r="AB2" s="2" t="s">
        <v>186</v>
      </c>
      <c r="AC2" s="17" t="s">
        <v>153</v>
      </c>
      <c r="AD2" s="18">
        <v>994397</v>
      </c>
      <c r="AE2" s="19">
        <v>345</v>
      </c>
      <c r="AF2" s="8" t="s">
        <v>197</v>
      </c>
      <c r="AG2" s="9" t="s">
        <v>206</v>
      </c>
      <c r="AH2" s="102" t="s">
        <v>167</v>
      </c>
      <c r="AI2" s="11">
        <v>50</v>
      </c>
      <c r="AJ2" s="12"/>
      <c r="AK2" s="13"/>
      <c r="AL2" s="13"/>
      <c r="AM2" s="20"/>
      <c r="AN2" s="15"/>
      <c r="AO2" s="15"/>
      <c r="AP2" s="21"/>
      <c r="AQ2" s="15">
        <v>991973</v>
      </c>
      <c r="AR2" s="15" t="s">
        <v>91</v>
      </c>
      <c r="AS2" s="15" t="s">
        <v>92</v>
      </c>
      <c r="AT2" s="15" t="s">
        <v>93</v>
      </c>
      <c r="AU2" s="15">
        <v>244</v>
      </c>
      <c r="AV2" s="15">
        <v>99</v>
      </c>
      <c r="AW2" s="15">
        <v>99</v>
      </c>
      <c r="AX2" s="15" t="s">
        <v>28</v>
      </c>
      <c r="AY2" s="15" t="s">
        <v>29</v>
      </c>
      <c r="AZ2" s="15" t="s">
        <v>30</v>
      </c>
      <c r="BA2" s="15" t="s">
        <v>2</v>
      </c>
      <c r="BB2" s="15">
        <v>30</v>
      </c>
      <c r="BC2" s="15">
        <v>42.4</v>
      </c>
      <c r="BD2" s="16"/>
      <c r="BE2" s="15"/>
      <c r="BF2" s="15" t="s">
        <v>31</v>
      </c>
    </row>
    <row r="3" spans="1:58" x14ac:dyDescent="0.25">
      <c r="D3" s="2" t="s">
        <v>135</v>
      </c>
      <c r="E3" s="3" t="s">
        <v>17</v>
      </c>
      <c r="I3" s="4" t="s">
        <v>52</v>
      </c>
      <c r="J3" s="4" t="s">
        <v>47</v>
      </c>
      <c r="L3" s="3" t="s">
        <v>134</v>
      </c>
      <c r="M3" s="3" t="s">
        <v>34</v>
      </c>
      <c r="N3" s="3" t="s">
        <v>74</v>
      </c>
      <c r="O3" s="4" t="str">
        <f t="shared" si="0"/>
        <v>AM3x3ABS</v>
      </c>
      <c r="P3" s="3" t="s">
        <v>86</v>
      </c>
      <c r="Q3" s="2" t="s">
        <v>204</v>
      </c>
      <c r="R3" s="4" t="s">
        <v>34</v>
      </c>
      <c r="S3" s="3" t="s">
        <v>81</v>
      </c>
      <c r="T3" s="3" t="str">
        <f t="shared" si="1"/>
        <v>AMEnd Slab</v>
      </c>
      <c r="U3" s="3" t="s">
        <v>41</v>
      </c>
      <c r="V3" s="3" t="s">
        <v>43</v>
      </c>
      <c r="W3" s="3" t="s">
        <v>87</v>
      </c>
      <c r="X3" s="3" t="s">
        <v>86</v>
      </c>
      <c r="Y3" s="2" t="s">
        <v>161</v>
      </c>
      <c r="Z3" s="2" t="s">
        <v>159</v>
      </c>
      <c r="AA3" s="2" t="s">
        <v>161</v>
      </c>
      <c r="AB3" s="2" t="s">
        <v>183</v>
      </c>
      <c r="AC3" s="17" t="s">
        <v>155</v>
      </c>
      <c r="AD3" s="18">
        <v>994421</v>
      </c>
      <c r="AE3" s="19">
        <v>285</v>
      </c>
      <c r="AF3" s="19" t="s">
        <v>192</v>
      </c>
      <c r="AG3" s="9" t="s">
        <v>177</v>
      </c>
      <c r="AH3" s="10" t="s">
        <v>167</v>
      </c>
      <c r="AI3" s="10">
        <v>50</v>
      </c>
      <c r="AJ3" s="12"/>
      <c r="AK3" s="13"/>
      <c r="AL3" s="10"/>
      <c r="AM3" s="20"/>
      <c r="AN3" s="15"/>
      <c r="AO3" s="15"/>
      <c r="AP3" s="21"/>
      <c r="AQ3" s="15">
        <v>991974</v>
      </c>
      <c r="AR3" s="15" t="s">
        <v>94</v>
      </c>
      <c r="AS3" s="15" t="s">
        <v>4</v>
      </c>
      <c r="AT3" s="15" t="s">
        <v>95</v>
      </c>
      <c r="AU3" s="15">
        <v>244</v>
      </c>
      <c r="AV3" s="15">
        <v>99</v>
      </c>
      <c r="AW3" s="15">
        <v>99</v>
      </c>
      <c r="AX3" s="15" t="s">
        <v>28</v>
      </c>
      <c r="AY3" s="15" t="s">
        <v>29</v>
      </c>
      <c r="AZ3" s="15" t="s">
        <v>30</v>
      </c>
      <c r="BA3" s="15" t="s">
        <v>2</v>
      </c>
      <c r="BB3" s="15">
        <v>20</v>
      </c>
      <c r="BC3" s="15">
        <v>53</v>
      </c>
      <c r="BD3" s="16"/>
      <c r="BE3" s="15"/>
      <c r="BF3" s="15" t="s">
        <v>31</v>
      </c>
    </row>
    <row r="4" spans="1:58" x14ac:dyDescent="0.25">
      <c r="D4" s="2" t="s">
        <v>136</v>
      </c>
      <c r="E4" s="3" t="s">
        <v>16</v>
      </c>
      <c r="I4" s="4" t="s">
        <v>19</v>
      </c>
      <c r="J4" s="4" t="s">
        <v>35</v>
      </c>
      <c r="L4" s="4" t="s">
        <v>135</v>
      </c>
      <c r="M4" s="3" t="s">
        <v>34</v>
      </c>
      <c r="N4" s="3" t="s">
        <v>58</v>
      </c>
      <c r="O4" s="4" t="str">
        <f t="shared" si="0"/>
        <v>AM3x3ACR</v>
      </c>
      <c r="P4" s="3" t="s">
        <v>86</v>
      </c>
      <c r="Q4" s="2" t="s">
        <v>131</v>
      </c>
      <c r="R4" s="4" t="s">
        <v>35</v>
      </c>
      <c r="S4" s="3" t="s">
        <v>3</v>
      </c>
      <c r="T4" s="3" t="str">
        <f t="shared" si="1"/>
        <v>DGBenchtop</v>
      </c>
      <c r="U4" s="3" t="s">
        <v>44</v>
      </c>
      <c r="Z4" s="1"/>
      <c r="AA4" s="1"/>
      <c r="AB4" s="2" t="s">
        <v>188</v>
      </c>
      <c r="AC4" s="17" t="s">
        <v>154</v>
      </c>
      <c r="AD4" s="18">
        <v>994399</v>
      </c>
      <c r="AE4" s="19">
        <v>345</v>
      </c>
      <c r="AF4" s="19" t="s">
        <v>193</v>
      </c>
      <c r="AG4" s="9" t="s">
        <v>170</v>
      </c>
      <c r="AH4" s="10" t="s">
        <v>173</v>
      </c>
      <c r="AI4" s="10">
        <v>30</v>
      </c>
      <c r="AJ4" s="12"/>
      <c r="AK4" s="13"/>
      <c r="AL4" s="10"/>
      <c r="AM4" s="20"/>
      <c r="AN4" s="15"/>
      <c r="AO4" s="15"/>
      <c r="AP4" s="21"/>
      <c r="AQ4" s="15">
        <v>991975</v>
      </c>
      <c r="AR4" s="15" t="s">
        <v>96</v>
      </c>
      <c r="AS4" s="15" t="s">
        <v>97</v>
      </c>
      <c r="AT4" s="15" t="s">
        <v>98</v>
      </c>
      <c r="AU4" s="15">
        <v>244</v>
      </c>
      <c r="AV4" s="15">
        <v>99</v>
      </c>
      <c r="AW4" s="15">
        <v>99</v>
      </c>
      <c r="AX4" s="15" t="s">
        <v>28</v>
      </c>
      <c r="AY4" s="15" t="s">
        <v>29</v>
      </c>
      <c r="AZ4" s="15" t="s">
        <v>30</v>
      </c>
      <c r="BA4" s="15" t="s">
        <v>2</v>
      </c>
      <c r="BB4" s="15">
        <v>30</v>
      </c>
      <c r="BC4" s="15">
        <v>58.4</v>
      </c>
      <c r="BD4" s="16"/>
      <c r="BE4" s="15"/>
      <c r="BF4" s="15" t="s">
        <v>31</v>
      </c>
    </row>
    <row r="5" spans="1:58" x14ac:dyDescent="0.25">
      <c r="D5" s="2" t="s">
        <v>137</v>
      </c>
      <c r="E5" s="3" t="s">
        <v>18</v>
      </c>
      <c r="I5" s="3" t="s">
        <v>21</v>
      </c>
      <c r="J5" s="3" t="s">
        <v>46</v>
      </c>
      <c r="L5" s="3" t="s">
        <v>136</v>
      </c>
      <c r="M5" s="3" t="s">
        <v>34</v>
      </c>
      <c r="N5" s="3" t="s">
        <v>67</v>
      </c>
      <c r="O5" s="4" t="str">
        <f t="shared" si="0"/>
        <v>AM3x3LAM</v>
      </c>
      <c r="P5" s="3" t="s">
        <v>86</v>
      </c>
      <c r="Q5" s="2" t="s">
        <v>132</v>
      </c>
      <c r="R5" s="4" t="s">
        <v>35</v>
      </c>
      <c r="S5" s="3" t="s">
        <v>3</v>
      </c>
      <c r="T5" s="3" t="str">
        <f t="shared" si="1"/>
        <v>DGBenchtop</v>
      </c>
      <c r="U5" s="3" t="s">
        <v>41</v>
      </c>
      <c r="Z5" s="1"/>
      <c r="AA5" s="1"/>
      <c r="AB5" s="2" t="s">
        <v>185</v>
      </c>
      <c r="AC5" s="17" t="s">
        <v>156</v>
      </c>
      <c r="AD5" s="18">
        <v>994423</v>
      </c>
      <c r="AE5" s="19">
        <v>285</v>
      </c>
      <c r="AF5" s="19" t="s">
        <v>196</v>
      </c>
      <c r="AG5" s="9" t="s">
        <v>179</v>
      </c>
      <c r="AH5" s="10" t="s">
        <v>174</v>
      </c>
      <c r="AI5" s="10">
        <v>25</v>
      </c>
      <c r="AJ5" s="12"/>
      <c r="AK5" s="13"/>
      <c r="AL5" s="10"/>
      <c r="AM5" s="20"/>
      <c r="AN5" s="15"/>
      <c r="AO5" s="15"/>
      <c r="AP5" s="21"/>
      <c r="AQ5" s="15">
        <v>991976</v>
      </c>
      <c r="AR5" s="15" t="s">
        <v>99</v>
      </c>
      <c r="AS5" s="15" t="s">
        <v>100</v>
      </c>
      <c r="AT5" s="15" t="s">
        <v>101</v>
      </c>
      <c r="AU5" s="15">
        <v>244</v>
      </c>
      <c r="AV5" s="15">
        <v>99</v>
      </c>
      <c r="AW5" s="15">
        <v>99</v>
      </c>
      <c r="AX5" s="15" t="s">
        <v>28</v>
      </c>
      <c r="AY5" s="15" t="s">
        <v>29</v>
      </c>
      <c r="AZ5" s="15" t="s">
        <v>30</v>
      </c>
      <c r="BA5" s="15" t="s">
        <v>2</v>
      </c>
      <c r="BB5" s="15">
        <v>15</v>
      </c>
      <c r="BC5" s="15">
        <v>21.2</v>
      </c>
      <c r="BD5" s="16"/>
      <c r="BE5" s="15"/>
      <c r="BF5" s="15" t="s">
        <v>31</v>
      </c>
    </row>
    <row r="6" spans="1:58" x14ac:dyDescent="0.25">
      <c r="D6" s="5"/>
      <c r="E6" s="3" t="s">
        <v>16</v>
      </c>
      <c r="I6" s="3" t="s">
        <v>23</v>
      </c>
      <c r="J6" s="3" t="s">
        <v>45</v>
      </c>
      <c r="L6" s="3" t="s">
        <v>137</v>
      </c>
      <c r="M6" s="3" t="s">
        <v>34</v>
      </c>
      <c r="N6" s="3" t="s">
        <v>54</v>
      </c>
      <c r="O6" s="4" t="str">
        <f t="shared" si="0"/>
        <v>AM3x3NIL</v>
      </c>
      <c r="P6" s="3" t="s">
        <v>86</v>
      </c>
      <c r="Q6" s="2" t="s">
        <v>147</v>
      </c>
      <c r="R6" s="4" t="s">
        <v>35</v>
      </c>
      <c r="S6" s="3" t="s">
        <v>81</v>
      </c>
      <c r="T6" s="3" t="str">
        <f t="shared" si="1"/>
        <v>DGEnd Slab</v>
      </c>
      <c r="U6" s="3" t="s">
        <v>41</v>
      </c>
      <c r="Z6" s="1"/>
      <c r="AA6" s="1"/>
      <c r="AB6" s="2" t="s">
        <v>187</v>
      </c>
      <c r="AC6" s="17" t="s">
        <v>208</v>
      </c>
      <c r="AD6" s="18">
        <v>994398</v>
      </c>
      <c r="AE6" s="19">
        <v>345</v>
      </c>
      <c r="AF6" s="19" t="s">
        <v>195</v>
      </c>
      <c r="AG6" s="9" t="s">
        <v>181</v>
      </c>
      <c r="AJ6" s="12"/>
      <c r="AK6" s="13"/>
      <c r="AL6" s="10"/>
      <c r="AM6" s="20"/>
      <c r="AN6" s="15"/>
      <c r="AO6" s="15"/>
      <c r="AP6" s="21"/>
      <c r="AQ6" s="15">
        <v>991977</v>
      </c>
      <c r="AR6" s="15" t="s">
        <v>102</v>
      </c>
      <c r="AS6" s="15" t="s">
        <v>103</v>
      </c>
      <c r="AT6" s="15" t="s">
        <v>104</v>
      </c>
      <c r="AU6" s="15">
        <v>244</v>
      </c>
      <c r="AV6" s="15">
        <v>99</v>
      </c>
      <c r="AW6" s="15">
        <v>99</v>
      </c>
      <c r="AX6" s="15" t="s">
        <v>28</v>
      </c>
      <c r="AY6" s="15" t="s">
        <v>29</v>
      </c>
      <c r="AZ6" s="15" t="s">
        <v>30</v>
      </c>
      <c r="BA6" s="15" t="s">
        <v>2</v>
      </c>
      <c r="BB6" s="15">
        <v>10</v>
      </c>
      <c r="BC6" s="15">
        <v>16</v>
      </c>
      <c r="BD6" s="16"/>
      <c r="BE6" s="15"/>
      <c r="BF6" s="15" t="s">
        <v>31</v>
      </c>
    </row>
    <row r="7" spans="1:58" x14ac:dyDescent="0.25">
      <c r="L7" s="3" t="s">
        <v>107</v>
      </c>
      <c r="M7" s="3" t="s">
        <v>34</v>
      </c>
      <c r="N7" s="3" t="s">
        <v>73</v>
      </c>
      <c r="O7" s="4" t="str">
        <f t="shared" si="0"/>
        <v>AMABS3x3</v>
      </c>
      <c r="P7" s="3" t="s">
        <v>86</v>
      </c>
      <c r="Q7" s="2" t="s">
        <v>148</v>
      </c>
      <c r="R7" s="4" t="s">
        <v>35</v>
      </c>
      <c r="S7" s="3" t="s">
        <v>81</v>
      </c>
      <c r="T7" s="3" t="str">
        <f t="shared" si="1"/>
        <v>DGEnd Slab</v>
      </c>
      <c r="U7" s="3" t="s">
        <v>41</v>
      </c>
      <c r="Z7" s="1"/>
      <c r="AA7" s="1"/>
      <c r="AB7" s="2" t="s">
        <v>184</v>
      </c>
      <c r="AC7" s="17" t="s">
        <v>209</v>
      </c>
      <c r="AD7" s="18">
        <v>994422</v>
      </c>
      <c r="AE7" s="19">
        <v>285</v>
      </c>
      <c r="AF7" s="19" t="s">
        <v>189</v>
      </c>
      <c r="AJ7" s="12"/>
      <c r="AK7" s="13"/>
      <c r="AL7" s="10"/>
      <c r="AM7" s="20"/>
      <c r="AN7" s="15"/>
      <c r="AO7" s="15"/>
      <c r="AP7" s="21"/>
      <c r="AQ7" s="15">
        <v>993798</v>
      </c>
      <c r="AR7" s="15" t="s">
        <v>32</v>
      </c>
      <c r="AS7" s="15" t="s">
        <v>33</v>
      </c>
      <c r="AT7" s="15" t="s">
        <v>33</v>
      </c>
      <c r="AU7" s="15">
        <v>244</v>
      </c>
      <c r="AV7" s="15">
        <v>99</v>
      </c>
      <c r="AW7" s="15">
        <v>99</v>
      </c>
      <c r="AX7" s="15" t="s">
        <v>28</v>
      </c>
      <c r="AY7" s="15" t="s">
        <v>29</v>
      </c>
      <c r="AZ7" s="15" t="s">
        <v>30</v>
      </c>
      <c r="BA7" s="15" t="s">
        <v>2</v>
      </c>
      <c r="BB7" s="15">
        <v>20</v>
      </c>
      <c r="BC7" s="15">
        <v>37.200000000000003</v>
      </c>
      <c r="BD7" s="16">
        <v>9331813175298</v>
      </c>
      <c r="BE7" s="15"/>
      <c r="BF7" s="15" t="s">
        <v>31</v>
      </c>
    </row>
    <row r="8" spans="1:58" x14ac:dyDescent="0.25">
      <c r="L8" s="3" t="s">
        <v>113</v>
      </c>
      <c r="M8" s="3" t="s">
        <v>34</v>
      </c>
      <c r="N8" s="3" t="s">
        <v>72</v>
      </c>
      <c r="O8" s="4" t="str">
        <f t="shared" si="0"/>
        <v>AMABSABS</v>
      </c>
      <c r="P8" s="3" t="s">
        <v>41</v>
      </c>
      <c r="Q8" s="3"/>
      <c r="R8" s="3" t="s">
        <v>45</v>
      </c>
      <c r="S8" s="3" t="s">
        <v>3</v>
      </c>
      <c r="T8" s="3" t="str">
        <f t="shared" si="1"/>
        <v>ImpBenchtop</v>
      </c>
      <c r="U8" s="3" t="s">
        <v>44</v>
      </c>
      <c r="Z8" s="1"/>
      <c r="AA8" s="1"/>
      <c r="AB8" s="1"/>
      <c r="AC8" s="17"/>
      <c r="AD8" s="18"/>
      <c r="AE8" s="19"/>
      <c r="AF8" s="19" t="s">
        <v>194</v>
      </c>
      <c r="AJ8" s="12"/>
      <c r="AK8" s="13"/>
      <c r="AL8" s="10"/>
      <c r="AM8" s="20"/>
      <c r="AN8" s="15"/>
      <c r="AO8" s="15"/>
      <c r="AP8" s="21"/>
      <c r="AQ8" s="15">
        <v>993799</v>
      </c>
      <c r="AR8" s="15" t="s">
        <v>26</v>
      </c>
      <c r="AS8" s="15" t="s">
        <v>27</v>
      </c>
      <c r="AT8" s="15" t="s">
        <v>27</v>
      </c>
      <c r="AU8" s="15">
        <v>244</v>
      </c>
      <c r="AV8" s="15">
        <v>99</v>
      </c>
      <c r="AW8" s="15">
        <v>99</v>
      </c>
      <c r="AX8" s="15" t="s">
        <v>28</v>
      </c>
      <c r="AY8" s="15" t="s">
        <v>29</v>
      </c>
      <c r="AZ8" s="15" t="s">
        <v>30</v>
      </c>
      <c r="BA8" s="15" t="s">
        <v>2</v>
      </c>
      <c r="BB8" s="15">
        <v>30</v>
      </c>
      <c r="BC8" s="15">
        <v>42.4</v>
      </c>
      <c r="BD8" s="16">
        <v>9331813175304</v>
      </c>
      <c r="BE8" s="15"/>
      <c r="BF8" s="15" t="s">
        <v>31</v>
      </c>
    </row>
    <row r="9" spans="1:58" x14ac:dyDescent="0.25">
      <c r="L9" s="3" t="s">
        <v>114</v>
      </c>
      <c r="M9" s="3" t="s">
        <v>34</v>
      </c>
      <c r="N9" s="3" t="s">
        <v>80</v>
      </c>
      <c r="O9" s="4" t="str">
        <f t="shared" si="0"/>
        <v>AMABSACR</v>
      </c>
      <c r="P9" s="3" t="s">
        <v>41</v>
      </c>
      <c r="Q9" s="3"/>
      <c r="R9" s="3" t="s">
        <v>45</v>
      </c>
      <c r="S9" s="3" t="s">
        <v>81</v>
      </c>
      <c r="T9" s="3" t="str">
        <f t="shared" si="1"/>
        <v>ImpEnd Slab</v>
      </c>
      <c r="U9" s="3" t="s">
        <v>44</v>
      </c>
      <c r="Z9" s="1"/>
      <c r="AA9" s="1"/>
      <c r="AB9" s="1"/>
      <c r="AC9" s="17"/>
      <c r="AD9" s="18"/>
      <c r="AE9" s="19"/>
      <c r="AJ9" s="12"/>
      <c r="AK9" s="13"/>
      <c r="AL9" s="13"/>
      <c r="AM9" s="20"/>
      <c r="AN9" s="15"/>
      <c r="AO9" s="15"/>
      <c r="AP9" s="21"/>
    </row>
    <row r="10" spans="1:58" x14ac:dyDescent="0.25">
      <c r="L10" s="3" t="s">
        <v>64</v>
      </c>
      <c r="M10" s="3" t="s">
        <v>34</v>
      </c>
      <c r="N10" s="3" t="s">
        <v>77</v>
      </c>
      <c r="O10" s="4" t="str">
        <f t="shared" si="0"/>
        <v>AMABSLAM</v>
      </c>
      <c r="P10" s="3" t="s">
        <v>41</v>
      </c>
      <c r="Q10" s="3"/>
      <c r="R10" s="3" t="s">
        <v>46</v>
      </c>
      <c r="S10" s="3" t="s">
        <v>3</v>
      </c>
      <c r="T10" s="3" t="str">
        <f t="shared" si="1"/>
        <v>RbBenchtop</v>
      </c>
      <c r="U10" s="3" t="s">
        <v>44</v>
      </c>
      <c r="Y10" s="3"/>
      <c r="Z10" s="1"/>
      <c r="AA10" s="1"/>
      <c r="AB10" s="1"/>
      <c r="AC10" s="17"/>
      <c r="AD10" s="18"/>
      <c r="AE10" s="19"/>
      <c r="AJ10" s="12"/>
      <c r="AK10" s="13"/>
      <c r="AL10" s="10"/>
      <c r="AM10" s="20"/>
      <c r="AN10" s="15"/>
      <c r="AO10" s="15"/>
      <c r="AP10" s="21"/>
    </row>
    <row r="11" spans="1:58" x14ac:dyDescent="0.2">
      <c r="L11" s="3" t="s">
        <v>106</v>
      </c>
      <c r="M11" s="3" t="s">
        <v>34</v>
      </c>
      <c r="N11" s="3" t="s">
        <v>75</v>
      </c>
      <c r="O11" s="4" t="str">
        <f t="shared" si="0"/>
        <v>AMABSNIL</v>
      </c>
      <c r="P11" s="3" t="s">
        <v>42</v>
      </c>
      <c r="Q11" s="3"/>
      <c r="R11" s="4" t="s">
        <v>47</v>
      </c>
      <c r="S11" s="3" t="s">
        <v>3</v>
      </c>
      <c r="T11" s="3" t="str">
        <f t="shared" si="1"/>
        <v>RbC/RBenchtop</v>
      </c>
      <c r="U11" s="3" t="s">
        <v>41</v>
      </c>
      <c r="Y11" s="3"/>
      <c r="Z11" s="1"/>
      <c r="AA11" s="1"/>
      <c r="AB11" s="1"/>
      <c r="AC11" s="14"/>
      <c r="AD11" s="13"/>
      <c r="AJ11" s="12"/>
      <c r="AK11" s="13"/>
      <c r="AL11" s="10"/>
      <c r="AM11" s="20"/>
      <c r="AN11" s="15"/>
      <c r="AO11" s="15"/>
      <c r="AP11" s="21"/>
    </row>
    <row r="12" spans="1:58" x14ac:dyDescent="0.2">
      <c r="L12" s="3" t="s">
        <v>61</v>
      </c>
      <c r="M12" s="3" t="s">
        <v>34</v>
      </c>
      <c r="N12" s="3" t="s">
        <v>60</v>
      </c>
      <c r="O12" s="4" t="str">
        <f t="shared" si="0"/>
        <v>AMACR3x3</v>
      </c>
      <c r="P12" s="3" t="s">
        <v>86</v>
      </c>
      <c r="Q12" s="3"/>
      <c r="R12" s="4" t="s">
        <v>47</v>
      </c>
      <c r="S12" s="3" t="s">
        <v>81</v>
      </c>
      <c r="T12" s="3" t="str">
        <f t="shared" si="1"/>
        <v>RbC/REnd Slab</v>
      </c>
      <c r="U12" s="3" t="s">
        <v>41</v>
      </c>
      <c r="Z12" s="1"/>
      <c r="AA12" s="1"/>
      <c r="AB12" s="1"/>
      <c r="AC12" s="14"/>
      <c r="AD12" s="13"/>
      <c r="AJ12" s="12"/>
      <c r="AK12" s="13"/>
      <c r="AL12" s="10"/>
      <c r="AM12" s="20"/>
      <c r="AN12" s="15"/>
      <c r="AO12" s="15"/>
      <c r="AP12" s="21"/>
    </row>
    <row r="13" spans="1:58" x14ac:dyDescent="0.2">
      <c r="L13" s="3" t="s">
        <v>108</v>
      </c>
      <c r="M13" s="3" t="s">
        <v>34</v>
      </c>
      <c r="N13" s="3" t="s">
        <v>79</v>
      </c>
      <c r="O13" s="4" t="str">
        <f t="shared" si="0"/>
        <v>AMACRABS</v>
      </c>
      <c r="P13" s="3" t="s">
        <v>41</v>
      </c>
      <c r="Q13" s="3"/>
      <c r="R13" s="3" t="s">
        <v>46</v>
      </c>
      <c r="S13" s="3" t="s">
        <v>81</v>
      </c>
      <c r="T13" s="3" t="str">
        <f t="shared" si="1"/>
        <v>RbEnd Slab</v>
      </c>
      <c r="U13" s="3" t="s">
        <v>44</v>
      </c>
      <c r="Z13" s="1"/>
      <c r="AA13" s="1"/>
      <c r="AB13" s="1"/>
      <c r="AC13" s="14"/>
      <c r="AD13" s="13"/>
      <c r="AJ13" s="12"/>
      <c r="AK13" s="13"/>
      <c r="AL13" s="13"/>
      <c r="AM13" s="20"/>
      <c r="AN13" s="15"/>
      <c r="AO13" s="15"/>
      <c r="AP13" s="21"/>
    </row>
    <row r="14" spans="1:58" x14ac:dyDescent="0.2">
      <c r="M14" s="3" t="s">
        <v>34</v>
      </c>
      <c r="N14" s="3" t="s">
        <v>57</v>
      </c>
      <c r="O14" s="4" t="str">
        <f t="shared" si="0"/>
        <v>AMACRACR</v>
      </c>
      <c r="P14" s="3" t="s">
        <v>41</v>
      </c>
      <c r="Q14" s="3"/>
      <c r="R14" s="3"/>
      <c r="S14" s="3"/>
      <c r="T14" s="3"/>
      <c r="U14" s="3"/>
      <c r="Z14" s="1"/>
      <c r="AA14" s="1"/>
      <c r="AB14" s="1"/>
      <c r="AC14" s="14"/>
      <c r="AD14" s="13"/>
      <c r="AJ14" s="12"/>
      <c r="AK14" s="13"/>
      <c r="AL14" s="10"/>
      <c r="AM14" s="20"/>
      <c r="AN14" s="15"/>
      <c r="AO14" s="15"/>
      <c r="AP14" s="21"/>
    </row>
    <row r="15" spans="1:58" x14ac:dyDescent="0.2">
      <c r="M15" s="3" t="s">
        <v>34</v>
      </c>
      <c r="N15" s="3" t="s">
        <v>71</v>
      </c>
      <c r="O15" s="4" t="str">
        <f t="shared" si="0"/>
        <v>AMACRLAM</v>
      </c>
      <c r="P15" s="3" t="s">
        <v>41</v>
      </c>
      <c r="Q15" s="3"/>
      <c r="R15" s="3"/>
      <c r="S15" s="3"/>
      <c r="T15" s="3"/>
      <c r="U15" s="3"/>
      <c r="Y15" s="3"/>
      <c r="Z15" s="1"/>
      <c r="AA15" s="1"/>
      <c r="AB15" s="1"/>
      <c r="AC15" s="14"/>
      <c r="AD15" s="13"/>
      <c r="AJ15" s="12"/>
      <c r="AK15" s="13"/>
      <c r="AL15" s="10"/>
      <c r="AM15" s="20"/>
      <c r="AN15" s="15"/>
      <c r="AO15" s="15"/>
      <c r="AP15" s="21"/>
    </row>
    <row r="16" spans="1:58" x14ac:dyDescent="0.2">
      <c r="M16" s="3" t="s">
        <v>34</v>
      </c>
      <c r="N16" s="4" t="s">
        <v>66</v>
      </c>
      <c r="O16" s="4" t="str">
        <f t="shared" si="0"/>
        <v>AMLAM3x3</v>
      </c>
      <c r="P16" s="3" t="s">
        <v>86</v>
      </c>
      <c r="Q16" s="3"/>
      <c r="R16" s="3"/>
      <c r="S16" s="3"/>
      <c r="T16" s="3"/>
      <c r="U16" s="3"/>
      <c r="Y16" s="3"/>
      <c r="Z16" s="1"/>
      <c r="AA16" s="1"/>
      <c r="AB16" s="1"/>
      <c r="AC16" s="14"/>
      <c r="AD16" s="13"/>
      <c r="AJ16" s="12"/>
      <c r="AK16" s="13"/>
      <c r="AL16" s="10"/>
      <c r="AM16" s="20"/>
      <c r="AN16" s="15"/>
      <c r="AO16" s="15"/>
      <c r="AP16" s="21"/>
    </row>
    <row r="17" spans="13:42" x14ac:dyDescent="0.2">
      <c r="M17" s="3" t="s">
        <v>34</v>
      </c>
      <c r="N17" s="3" t="s">
        <v>78</v>
      </c>
      <c r="O17" s="4" t="str">
        <f t="shared" si="0"/>
        <v>AMLAMABS</v>
      </c>
      <c r="P17" s="3" t="s">
        <v>41</v>
      </c>
      <c r="Q17" s="3"/>
      <c r="R17" s="3"/>
      <c r="S17" s="3"/>
      <c r="T17" s="3"/>
      <c r="U17" s="3"/>
      <c r="Z17" s="1"/>
      <c r="AA17" s="1"/>
      <c r="AB17" s="1"/>
      <c r="AC17" s="20"/>
      <c r="AD17" s="13"/>
      <c r="AJ17" s="12"/>
      <c r="AK17" s="13"/>
      <c r="AL17" s="10"/>
      <c r="AM17" s="20"/>
      <c r="AN17" s="15"/>
      <c r="AO17" s="15"/>
      <c r="AP17" s="21"/>
    </row>
    <row r="18" spans="13:42" x14ac:dyDescent="0.2">
      <c r="M18" s="3" t="s">
        <v>34</v>
      </c>
      <c r="N18" s="3" t="s">
        <v>70</v>
      </c>
      <c r="O18" s="4" t="str">
        <f t="shared" si="0"/>
        <v>AMLAMACR</v>
      </c>
      <c r="P18" s="3" t="s">
        <v>41</v>
      </c>
      <c r="Q18" s="3"/>
      <c r="R18" s="3"/>
      <c r="S18" s="3"/>
      <c r="T18" s="3"/>
      <c r="U18" s="3"/>
      <c r="Z18" s="1"/>
      <c r="AA18" s="1"/>
      <c r="AB18" s="1"/>
      <c r="AC18" s="14"/>
      <c r="AD18" s="13"/>
      <c r="AJ18" s="12"/>
      <c r="AK18" s="13"/>
      <c r="AL18" s="10"/>
      <c r="AM18" s="20"/>
      <c r="AN18" s="15"/>
      <c r="AO18" s="15"/>
      <c r="AP18" s="21"/>
    </row>
    <row r="19" spans="13:42" x14ac:dyDescent="0.2">
      <c r="M19" s="3" t="s">
        <v>34</v>
      </c>
      <c r="N19" s="3" t="s">
        <v>65</v>
      </c>
      <c r="O19" s="4" t="str">
        <f t="shared" si="0"/>
        <v>AMLAMLAM</v>
      </c>
      <c r="P19" s="3" t="s">
        <v>41</v>
      </c>
      <c r="Q19" s="3"/>
      <c r="R19" s="3"/>
      <c r="S19" s="3"/>
      <c r="T19" s="3"/>
      <c r="U19" s="3"/>
      <c r="Y19" s="3"/>
      <c r="Z19" s="1"/>
      <c r="AA19" s="1"/>
      <c r="AB19" s="1"/>
      <c r="AC19" s="14"/>
      <c r="AD19" s="13"/>
      <c r="AJ19" s="12"/>
      <c r="AK19" s="13"/>
      <c r="AL19" s="10"/>
      <c r="AM19" s="20"/>
      <c r="AN19" s="15"/>
      <c r="AO19" s="15"/>
      <c r="AP19" s="21"/>
    </row>
    <row r="20" spans="13:42" x14ac:dyDescent="0.2">
      <c r="M20" s="3" t="s">
        <v>34</v>
      </c>
      <c r="N20" s="4" t="s">
        <v>68</v>
      </c>
      <c r="O20" s="4" t="str">
        <f t="shared" si="0"/>
        <v>AMLAMNIL</v>
      </c>
      <c r="P20" s="4" t="s">
        <v>42</v>
      </c>
      <c r="Q20" s="3"/>
      <c r="R20" s="3"/>
      <c r="S20" s="3"/>
      <c r="T20" s="3"/>
      <c r="U20" s="3"/>
      <c r="Z20" s="1"/>
      <c r="AA20" s="1"/>
      <c r="AB20" s="1"/>
      <c r="AC20" s="14"/>
      <c r="AD20" s="13"/>
      <c r="AJ20" s="12"/>
      <c r="AK20" s="13"/>
      <c r="AL20" s="10"/>
      <c r="AM20" s="20"/>
      <c r="AN20" s="15"/>
      <c r="AO20" s="15"/>
      <c r="AP20" s="21"/>
    </row>
    <row r="21" spans="13:42" x14ac:dyDescent="0.2">
      <c r="M21" s="3" t="s">
        <v>34</v>
      </c>
      <c r="N21" s="4" t="s">
        <v>56</v>
      </c>
      <c r="O21" s="4" t="str">
        <f t="shared" si="0"/>
        <v>AMNIL3x3</v>
      </c>
      <c r="P21" s="3" t="s">
        <v>86</v>
      </c>
      <c r="Q21" s="3"/>
      <c r="R21" s="3"/>
      <c r="S21" s="3"/>
      <c r="T21" s="3"/>
      <c r="U21" s="3"/>
      <c r="Z21" s="1"/>
      <c r="AA21" s="1"/>
      <c r="AB21" s="1"/>
      <c r="AC21" s="14"/>
      <c r="AD21" s="13"/>
      <c r="AJ21" s="12"/>
      <c r="AK21" s="13"/>
      <c r="AL21" s="10"/>
      <c r="AM21" s="20"/>
      <c r="AN21" s="15"/>
      <c r="AO21" s="15"/>
      <c r="AP21" s="21"/>
    </row>
    <row r="22" spans="13:42" x14ac:dyDescent="0.2">
      <c r="M22" s="3" t="s">
        <v>34</v>
      </c>
      <c r="N22" s="3" t="s">
        <v>76</v>
      </c>
      <c r="O22" s="4" t="str">
        <f t="shared" si="0"/>
        <v>AMNILABS</v>
      </c>
      <c r="P22" s="3" t="s">
        <v>42</v>
      </c>
      <c r="Q22" s="3"/>
      <c r="R22" s="3"/>
      <c r="S22" s="3"/>
      <c r="T22" s="3"/>
      <c r="U22" s="3"/>
      <c r="Z22" s="1"/>
      <c r="AA22" s="1"/>
      <c r="AB22" s="1"/>
      <c r="AC22" s="14"/>
      <c r="AD22" s="13"/>
      <c r="AJ22" s="12"/>
      <c r="AK22" s="13"/>
      <c r="AL22" s="10"/>
      <c r="AM22" s="20"/>
      <c r="AN22" s="15"/>
      <c r="AO22" s="15"/>
      <c r="AP22" s="21"/>
    </row>
    <row r="23" spans="13:42" x14ac:dyDescent="0.2">
      <c r="M23" s="3" t="s">
        <v>34</v>
      </c>
      <c r="N23" s="4" t="s">
        <v>69</v>
      </c>
      <c r="O23" s="4" t="str">
        <f t="shared" si="0"/>
        <v>AMNILLAM</v>
      </c>
      <c r="P23" s="4" t="s">
        <v>42</v>
      </c>
      <c r="R23" s="3"/>
      <c r="S23" s="3"/>
      <c r="T23" s="3"/>
      <c r="U23" s="3"/>
      <c r="Z23" s="1"/>
      <c r="AA23" s="1"/>
      <c r="AB23" s="1"/>
      <c r="AC23" s="14"/>
      <c r="AD23" s="13"/>
      <c r="AJ23" s="12"/>
      <c r="AK23" s="13"/>
      <c r="AL23" s="13"/>
      <c r="AM23" s="20"/>
      <c r="AN23" s="15"/>
      <c r="AO23" s="15"/>
      <c r="AP23" s="21"/>
    </row>
    <row r="24" spans="13:42" x14ac:dyDescent="0.2">
      <c r="M24" s="3" t="s">
        <v>34</v>
      </c>
      <c r="N24" s="4" t="s">
        <v>59</v>
      </c>
      <c r="O24" s="4" t="str">
        <f t="shared" si="0"/>
        <v>AMNILNIL</v>
      </c>
      <c r="P24" s="4" t="s">
        <v>42</v>
      </c>
      <c r="R24" s="3"/>
      <c r="S24" s="3"/>
      <c r="T24" s="3"/>
      <c r="U24" s="3"/>
      <c r="Y24" s="3"/>
      <c r="Z24" s="1"/>
      <c r="AA24" s="1"/>
      <c r="AB24" s="1"/>
      <c r="AC24" s="14"/>
      <c r="AD24" s="13"/>
      <c r="AJ24" s="12"/>
      <c r="AK24" s="13"/>
      <c r="AL24" s="10"/>
      <c r="AM24" s="20"/>
      <c r="AN24" s="15"/>
      <c r="AO24" s="15"/>
      <c r="AP24" s="21"/>
    </row>
    <row r="25" spans="13:42" x14ac:dyDescent="0.2">
      <c r="M25" s="3" t="s">
        <v>35</v>
      </c>
      <c r="N25" s="4" t="s">
        <v>55</v>
      </c>
      <c r="O25" s="4" t="str">
        <f t="shared" si="0"/>
        <v>DG3x33x3</v>
      </c>
      <c r="P25" s="3" t="s">
        <v>44</v>
      </c>
      <c r="Z25" s="1"/>
      <c r="AA25" s="1"/>
      <c r="AB25" s="1"/>
      <c r="AC25" s="14"/>
      <c r="AD25" s="13"/>
      <c r="AJ25" s="12"/>
      <c r="AK25" s="13"/>
      <c r="AL25" s="10"/>
      <c r="AM25" s="20"/>
      <c r="AN25" s="15"/>
      <c r="AO25" s="15"/>
      <c r="AP25" s="21"/>
    </row>
    <row r="26" spans="13:42" x14ac:dyDescent="0.2">
      <c r="M26" s="3" t="s">
        <v>35</v>
      </c>
      <c r="N26" s="3" t="s">
        <v>74</v>
      </c>
      <c r="O26" s="4" t="str">
        <f t="shared" si="0"/>
        <v>DG3x3ABS</v>
      </c>
      <c r="P26" s="3" t="s">
        <v>44</v>
      </c>
      <c r="Z26" s="1"/>
      <c r="AA26" s="1"/>
      <c r="AB26" s="1"/>
      <c r="AC26" s="14"/>
      <c r="AD26" s="13"/>
      <c r="AJ26" s="12"/>
      <c r="AK26" s="13"/>
      <c r="AL26" s="10"/>
      <c r="AM26" s="20"/>
      <c r="AN26" s="15"/>
      <c r="AO26" s="15"/>
      <c r="AP26" s="21"/>
    </row>
    <row r="27" spans="13:42" x14ac:dyDescent="0.2">
      <c r="M27" s="3" t="s">
        <v>35</v>
      </c>
      <c r="N27" s="3" t="s">
        <v>58</v>
      </c>
      <c r="O27" s="4" t="str">
        <f t="shared" si="0"/>
        <v>DG3x3ACR</v>
      </c>
      <c r="P27" s="3" t="s">
        <v>44</v>
      </c>
      <c r="Z27" s="1"/>
      <c r="AA27" s="1"/>
      <c r="AB27" s="1"/>
      <c r="AC27" s="14"/>
      <c r="AD27" s="13"/>
      <c r="AJ27" s="12"/>
      <c r="AK27" s="13"/>
      <c r="AL27" s="10"/>
      <c r="AM27" s="20"/>
      <c r="AN27" s="15"/>
      <c r="AO27" s="15"/>
      <c r="AP27" s="21"/>
    </row>
    <row r="28" spans="13:42" x14ac:dyDescent="0.2">
      <c r="M28" s="3" t="s">
        <v>35</v>
      </c>
      <c r="N28" s="3" t="s">
        <v>67</v>
      </c>
      <c r="O28" s="4" t="str">
        <f t="shared" si="0"/>
        <v>DG3x3LAM</v>
      </c>
      <c r="P28" s="3" t="s">
        <v>44</v>
      </c>
      <c r="Z28" s="1"/>
      <c r="AA28" s="1"/>
      <c r="AB28" s="1"/>
      <c r="AC28" s="14"/>
      <c r="AD28" s="13"/>
      <c r="AJ28" s="12"/>
      <c r="AK28" s="13"/>
      <c r="AL28" s="10"/>
      <c r="AM28" s="20"/>
      <c r="AN28" s="15"/>
      <c r="AO28" s="15"/>
      <c r="AP28" s="21"/>
    </row>
    <row r="29" spans="13:42" x14ac:dyDescent="0.2">
      <c r="M29" s="3" t="s">
        <v>35</v>
      </c>
      <c r="N29" s="3" t="s">
        <v>54</v>
      </c>
      <c r="O29" s="4" t="str">
        <f t="shared" si="0"/>
        <v>DG3x3NIL</v>
      </c>
      <c r="P29" s="3" t="s">
        <v>48</v>
      </c>
      <c r="Z29" s="1"/>
      <c r="AA29" s="1"/>
      <c r="AB29" s="1"/>
      <c r="AC29" s="14"/>
      <c r="AD29" s="13"/>
      <c r="AJ29" s="12"/>
      <c r="AK29" s="13"/>
      <c r="AL29" s="10"/>
      <c r="AM29" s="20"/>
      <c r="AN29" s="15"/>
      <c r="AO29" s="15"/>
      <c r="AP29" s="21"/>
    </row>
    <row r="30" spans="13:42" x14ac:dyDescent="0.2">
      <c r="M30" s="3" t="s">
        <v>35</v>
      </c>
      <c r="N30" s="3" t="s">
        <v>73</v>
      </c>
      <c r="O30" s="4" t="str">
        <f t="shared" si="0"/>
        <v>DGABS3x3</v>
      </c>
      <c r="P30" s="3" t="s">
        <v>44</v>
      </c>
      <c r="Z30" s="1"/>
      <c r="AA30" s="1"/>
      <c r="AB30" s="1"/>
      <c r="AC30" s="14"/>
      <c r="AD30" s="13"/>
      <c r="AJ30" s="12"/>
      <c r="AK30" s="13"/>
      <c r="AL30" s="13"/>
      <c r="AM30" s="20"/>
      <c r="AN30" s="15"/>
      <c r="AO30" s="15"/>
      <c r="AP30" s="21"/>
    </row>
    <row r="31" spans="13:42" x14ac:dyDescent="0.2">
      <c r="M31" s="3" t="s">
        <v>35</v>
      </c>
      <c r="N31" s="3" t="s">
        <v>72</v>
      </c>
      <c r="O31" s="4" t="str">
        <f t="shared" si="0"/>
        <v>DGABSABS</v>
      </c>
      <c r="P31" s="3" t="s">
        <v>41</v>
      </c>
      <c r="Z31" s="1"/>
      <c r="AA31" s="1"/>
      <c r="AB31" s="1"/>
      <c r="AC31" s="14"/>
      <c r="AD31" s="13"/>
      <c r="AJ31" s="12"/>
      <c r="AK31" s="13"/>
      <c r="AL31" s="10"/>
      <c r="AM31" s="20"/>
      <c r="AN31" s="15"/>
      <c r="AO31" s="15"/>
      <c r="AP31" s="21"/>
    </row>
    <row r="32" spans="13:42" x14ac:dyDescent="0.2">
      <c r="M32" s="3" t="s">
        <v>35</v>
      </c>
      <c r="N32" s="3" t="s">
        <v>80</v>
      </c>
      <c r="O32" s="4" t="str">
        <f t="shared" si="0"/>
        <v>DGABSACR</v>
      </c>
      <c r="P32" s="3" t="s">
        <v>41</v>
      </c>
      <c r="Z32" s="1"/>
      <c r="AA32" s="1"/>
      <c r="AB32" s="1"/>
      <c r="AC32" s="14"/>
      <c r="AD32" s="13"/>
      <c r="AJ32" s="12"/>
      <c r="AK32" s="13"/>
      <c r="AL32" s="10"/>
      <c r="AM32" s="20"/>
      <c r="AN32" s="15"/>
      <c r="AO32" s="15"/>
      <c r="AP32" s="21"/>
    </row>
    <row r="33" spans="13:42" x14ac:dyDescent="0.2">
      <c r="M33" s="3" t="s">
        <v>35</v>
      </c>
      <c r="N33" s="3" t="s">
        <v>77</v>
      </c>
      <c r="O33" s="4" t="str">
        <f t="shared" si="0"/>
        <v>DGABSLAM</v>
      </c>
      <c r="P33" s="3" t="s">
        <v>41</v>
      </c>
      <c r="Z33" s="1"/>
      <c r="AA33" s="1"/>
      <c r="AB33" s="1"/>
      <c r="AC33" s="14"/>
      <c r="AD33" s="13"/>
      <c r="AJ33" s="12"/>
      <c r="AK33" s="13"/>
      <c r="AL33" s="10"/>
      <c r="AM33" s="20"/>
      <c r="AN33" s="15"/>
      <c r="AO33" s="15"/>
      <c r="AP33" s="21"/>
    </row>
    <row r="34" spans="13:42" x14ac:dyDescent="0.2">
      <c r="M34" s="3" t="s">
        <v>35</v>
      </c>
      <c r="N34" s="3" t="s">
        <v>75</v>
      </c>
      <c r="O34" s="4" t="str">
        <f t="shared" ref="O34:O65" si="2">CONCATENATE(M34,N34)</f>
        <v>DGABSNIL</v>
      </c>
      <c r="P34" s="3" t="s">
        <v>42</v>
      </c>
      <c r="Z34" s="1"/>
      <c r="AA34" s="1"/>
      <c r="AB34" s="1"/>
      <c r="AC34" s="14"/>
      <c r="AD34" s="13"/>
      <c r="AJ34" s="12"/>
      <c r="AK34" s="13"/>
      <c r="AL34" s="10"/>
      <c r="AM34" s="20"/>
      <c r="AN34" s="15"/>
      <c r="AO34" s="15"/>
      <c r="AP34" s="21"/>
    </row>
    <row r="35" spans="13:42" x14ac:dyDescent="0.2">
      <c r="M35" s="3" t="s">
        <v>35</v>
      </c>
      <c r="N35" s="3" t="s">
        <v>60</v>
      </c>
      <c r="O35" s="4" t="str">
        <f t="shared" si="2"/>
        <v>DGACR3x3</v>
      </c>
      <c r="P35" s="3" t="s">
        <v>44</v>
      </c>
      <c r="Z35" s="1"/>
      <c r="AA35" s="1"/>
      <c r="AB35" s="1"/>
      <c r="AC35" s="14"/>
      <c r="AD35" s="13"/>
      <c r="AJ35" s="12"/>
      <c r="AK35" s="13"/>
      <c r="AL35" s="10"/>
      <c r="AM35" s="20"/>
      <c r="AN35" s="15"/>
      <c r="AO35" s="15"/>
      <c r="AP35" s="21"/>
    </row>
    <row r="36" spans="13:42" x14ac:dyDescent="0.2">
      <c r="M36" s="3" t="s">
        <v>35</v>
      </c>
      <c r="N36" s="3" t="s">
        <v>79</v>
      </c>
      <c r="O36" s="4" t="str">
        <f t="shared" si="2"/>
        <v>DGACRABS</v>
      </c>
      <c r="P36" s="3" t="s">
        <v>41</v>
      </c>
      <c r="Z36" s="1"/>
      <c r="AA36" s="1"/>
      <c r="AB36" s="1"/>
      <c r="AC36" s="14"/>
      <c r="AD36" s="13"/>
      <c r="AJ36" s="12"/>
      <c r="AK36" s="13"/>
      <c r="AL36" s="10"/>
      <c r="AM36" s="20"/>
      <c r="AN36" s="15"/>
      <c r="AO36" s="15"/>
      <c r="AP36" s="21"/>
    </row>
    <row r="37" spans="13:42" x14ac:dyDescent="0.2">
      <c r="M37" s="3" t="s">
        <v>35</v>
      </c>
      <c r="N37" s="3" t="s">
        <v>57</v>
      </c>
      <c r="O37" s="4" t="str">
        <f t="shared" si="2"/>
        <v>DGACRACR</v>
      </c>
      <c r="P37" s="3" t="s">
        <v>41</v>
      </c>
      <c r="Z37" s="1"/>
      <c r="AA37" s="1"/>
      <c r="AB37" s="1"/>
      <c r="AC37" s="14"/>
      <c r="AD37" s="13"/>
      <c r="AJ37" s="12"/>
      <c r="AK37" s="13"/>
      <c r="AL37" s="13"/>
      <c r="AM37" s="20"/>
      <c r="AN37" s="15"/>
      <c r="AO37" s="15"/>
      <c r="AP37" s="21"/>
    </row>
    <row r="38" spans="13:42" x14ac:dyDescent="0.2">
      <c r="M38" s="3" t="s">
        <v>35</v>
      </c>
      <c r="N38" s="3" t="s">
        <v>71</v>
      </c>
      <c r="O38" s="4" t="str">
        <f t="shared" si="2"/>
        <v>DGACRLAM</v>
      </c>
      <c r="P38" s="3" t="s">
        <v>41</v>
      </c>
      <c r="Z38" s="1"/>
      <c r="AA38" s="1"/>
      <c r="AB38" s="1"/>
      <c r="AC38" s="14"/>
      <c r="AD38" s="13"/>
      <c r="AJ38" s="12"/>
      <c r="AK38" s="13"/>
      <c r="AL38" s="10"/>
      <c r="AM38" s="20"/>
      <c r="AN38" s="15"/>
      <c r="AO38" s="15"/>
      <c r="AP38" s="21"/>
    </row>
    <row r="39" spans="13:42" x14ac:dyDescent="0.2">
      <c r="M39" s="3" t="s">
        <v>35</v>
      </c>
      <c r="N39" s="4" t="s">
        <v>66</v>
      </c>
      <c r="O39" s="4" t="str">
        <f t="shared" si="2"/>
        <v>DGLAM3x3</v>
      </c>
      <c r="P39" s="3" t="s">
        <v>44</v>
      </c>
      <c r="Z39" s="1"/>
      <c r="AA39" s="1"/>
      <c r="AB39" s="1"/>
      <c r="AC39" s="14"/>
      <c r="AD39" s="13"/>
      <c r="AJ39" s="12"/>
      <c r="AK39" s="13"/>
      <c r="AL39" s="10"/>
      <c r="AM39" s="20"/>
      <c r="AN39" s="15"/>
      <c r="AO39" s="15"/>
      <c r="AP39" s="21"/>
    </row>
    <row r="40" spans="13:42" x14ac:dyDescent="0.2">
      <c r="M40" s="3" t="s">
        <v>35</v>
      </c>
      <c r="N40" s="3" t="s">
        <v>78</v>
      </c>
      <c r="O40" s="4" t="str">
        <f t="shared" si="2"/>
        <v>DGLAMABS</v>
      </c>
      <c r="P40" s="3" t="s">
        <v>41</v>
      </c>
      <c r="Z40" s="1"/>
      <c r="AA40" s="1"/>
      <c r="AB40" s="1"/>
      <c r="AC40" s="14"/>
      <c r="AD40" s="13"/>
      <c r="AJ40" s="12"/>
      <c r="AK40" s="13"/>
      <c r="AL40" s="10"/>
      <c r="AM40" s="20"/>
      <c r="AN40" s="15"/>
      <c r="AO40" s="15"/>
      <c r="AP40" s="21"/>
    </row>
    <row r="41" spans="13:42" x14ac:dyDescent="0.2">
      <c r="M41" s="3" t="s">
        <v>35</v>
      </c>
      <c r="N41" s="3" t="s">
        <v>70</v>
      </c>
      <c r="O41" s="4" t="str">
        <f t="shared" si="2"/>
        <v>DGLAMACR</v>
      </c>
      <c r="P41" s="3" t="s">
        <v>41</v>
      </c>
      <c r="Z41" s="1"/>
      <c r="AA41" s="1"/>
      <c r="AB41" s="1"/>
      <c r="AC41" s="14"/>
      <c r="AD41" s="13"/>
      <c r="AJ41" s="12"/>
      <c r="AK41" s="13"/>
      <c r="AL41" s="10"/>
      <c r="AM41" s="20"/>
      <c r="AN41" s="15"/>
      <c r="AO41" s="15"/>
      <c r="AP41" s="21"/>
    </row>
    <row r="42" spans="13:42" x14ac:dyDescent="0.2">
      <c r="M42" s="3" t="s">
        <v>35</v>
      </c>
      <c r="N42" s="3" t="s">
        <v>65</v>
      </c>
      <c r="O42" s="4" t="str">
        <f t="shared" si="2"/>
        <v>DGLAMLAM</v>
      </c>
      <c r="P42" s="3" t="s">
        <v>41</v>
      </c>
      <c r="Z42" s="1"/>
      <c r="AA42" s="1"/>
      <c r="AB42" s="1"/>
      <c r="AC42" s="14"/>
      <c r="AD42" s="13"/>
      <c r="AJ42" s="12"/>
      <c r="AK42" s="13"/>
      <c r="AL42" s="10"/>
      <c r="AM42" s="20"/>
      <c r="AN42" s="15"/>
      <c r="AO42" s="15"/>
      <c r="AP42" s="21"/>
    </row>
    <row r="43" spans="13:42" x14ac:dyDescent="0.2">
      <c r="M43" s="3" t="s">
        <v>35</v>
      </c>
      <c r="N43" s="4" t="s">
        <v>68</v>
      </c>
      <c r="O43" s="4" t="str">
        <f t="shared" si="2"/>
        <v>DGLAMNIL</v>
      </c>
      <c r="P43" s="3" t="s">
        <v>42</v>
      </c>
      <c r="Z43" s="1"/>
      <c r="AA43" s="1"/>
      <c r="AB43" s="1"/>
      <c r="AC43" s="14"/>
      <c r="AD43" s="13"/>
      <c r="AJ43" s="12"/>
      <c r="AK43" s="13"/>
      <c r="AL43" s="10"/>
      <c r="AM43" s="20"/>
      <c r="AN43" s="15"/>
      <c r="AO43" s="15"/>
      <c r="AP43" s="21"/>
    </row>
    <row r="44" spans="13:42" x14ac:dyDescent="0.2">
      <c r="M44" s="3" t="s">
        <v>35</v>
      </c>
      <c r="N44" s="4" t="s">
        <v>56</v>
      </c>
      <c r="O44" s="4" t="str">
        <f t="shared" si="2"/>
        <v>DGNIL3x3</v>
      </c>
      <c r="P44" s="3" t="s">
        <v>48</v>
      </c>
      <c r="Z44" s="1"/>
      <c r="AA44" s="1"/>
      <c r="AB44" s="1"/>
      <c r="AC44" s="13"/>
      <c r="AD44" s="13"/>
      <c r="AM44" s="20"/>
      <c r="AN44" s="15"/>
      <c r="AO44" s="15"/>
      <c r="AP44" s="21"/>
    </row>
    <row r="45" spans="13:42" x14ac:dyDescent="0.2">
      <c r="M45" s="3" t="s">
        <v>35</v>
      </c>
      <c r="N45" s="3" t="s">
        <v>76</v>
      </c>
      <c r="O45" s="4" t="str">
        <f t="shared" si="2"/>
        <v>DGNILABS</v>
      </c>
      <c r="P45" s="3" t="s">
        <v>42</v>
      </c>
      <c r="Z45" s="1"/>
      <c r="AA45" s="1"/>
      <c r="AB45" s="1"/>
      <c r="AC45" s="14"/>
      <c r="AD45" s="13"/>
      <c r="AJ45" s="12"/>
      <c r="AK45" s="13"/>
      <c r="AL45" s="10"/>
      <c r="AM45" s="20"/>
      <c r="AN45" s="15"/>
      <c r="AO45" s="15"/>
      <c r="AP45" s="21"/>
    </row>
    <row r="46" spans="13:42" x14ac:dyDescent="0.2">
      <c r="M46" s="3" t="s">
        <v>35</v>
      </c>
      <c r="N46" s="4" t="s">
        <v>69</v>
      </c>
      <c r="O46" s="4" t="str">
        <f t="shared" si="2"/>
        <v>DGNILLAM</v>
      </c>
      <c r="P46" s="3" t="s">
        <v>42</v>
      </c>
      <c r="Z46" s="1"/>
      <c r="AA46" s="1"/>
      <c r="AB46" s="1"/>
      <c r="AC46" s="14"/>
      <c r="AD46" s="13"/>
      <c r="AJ46" s="12"/>
      <c r="AK46" s="13"/>
      <c r="AL46" s="10"/>
      <c r="AM46" s="20"/>
      <c r="AN46" s="15"/>
      <c r="AO46" s="15"/>
      <c r="AP46" s="21"/>
    </row>
    <row r="47" spans="13:42" x14ac:dyDescent="0.2">
      <c r="M47" s="3" t="s">
        <v>35</v>
      </c>
      <c r="N47" s="4" t="s">
        <v>59</v>
      </c>
      <c r="O47" s="4" t="str">
        <f t="shared" si="2"/>
        <v>DGNILNIL</v>
      </c>
      <c r="P47" s="3" t="s">
        <v>42</v>
      </c>
      <c r="Z47" s="1"/>
      <c r="AA47" s="1"/>
      <c r="AB47" s="1"/>
      <c r="AC47" s="13"/>
      <c r="AD47" s="13"/>
      <c r="AJ47" s="12"/>
      <c r="AK47" s="13"/>
      <c r="AL47" s="10"/>
      <c r="AM47" s="20"/>
      <c r="AN47" s="15"/>
      <c r="AO47" s="15"/>
      <c r="AP47" s="21"/>
    </row>
    <row r="48" spans="13:42" x14ac:dyDescent="0.2">
      <c r="M48" s="3" t="s">
        <v>45</v>
      </c>
      <c r="N48" s="4" t="s">
        <v>55</v>
      </c>
      <c r="O48" s="4" t="str">
        <f t="shared" si="2"/>
        <v>Imp3x33x3</v>
      </c>
      <c r="P48" s="3" t="s">
        <v>44</v>
      </c>
      <c r="Z48" s="1"/>
      <c r="AA48" s="1"/>
      <c r="AB48" s="1"/>
      <c r="AC48" s="14"/>
      <c r="AD48" s="13"/>
      <c r="AJ48" s="12"/>
      <c r="AK48" s="13"/>
      <c r="AL48" s="10"/>
      <c r="AM48" s="20"/>
      <c r="AN48" s="15"/>
      <c r="AO48" s="15"/>
      <c r="AP48" s="21"/>
    </row>
    <row r="49" spans="13:42" x14ac:dyDescent="0.2">
      <c r="M49" s="3" t="s">
        <v>45</v>
      </c>
      <c r="N49" s="3" t="s">
        <v>74</v>
      </c>
      <c r="O49" s="4" t="str">
        <f t="shared" si="2"/>
        <v>Imp3x3ABS</v>
      </c>
      <c r="P49" s="3" t="s">
        <v>44</v>
      </c>
      <c r="Z49" s="1"/>
      <c r="AA49" s="1"/>
      <c r="AB49" s="1"/>
      <c r="AC49" s="14"/>
      <c r="AD49" s="13"/>
      <c r="AJ49" s="12"/>
      <c r="AK49" s="13"/>
      <c r="AL49" s="10"/>
      <c r="AM49" s="20"/>
      <c r="AN49" s="15"/>
      <c r="AO49" s="15"/>
      <c r="AP49" s="21"/>
    </row>
    <row r="50" spans="13:42" x14ac:dyDescent="0.2">
      <c r="M50" s="3" t="s">
        <v>45</v>
      </c>
      <c r="N50" s="3" t="s">
        <v>58</v>
      </c>
      <c r="O50" s="4" t="str">
        <f t="shared" si="2"/>
        <v>Imp3x3ACR</v>
      </c>
      <c r="P50" s="3" t="s">
        <v>44</v>
      </c>
      <c r="Z50" s="1"/>
      <c r="AA50" s="1"/>
      <c r="AB50" s="1"/>
      <c r="AC50" s="13"/>
      <c r="AD50" s="13"/>
      <c r="AJ50" s="12"/>
      <c r="AK50" s="13"/>
      <c r="AL50" s="10"/>
      <c r="AM50" s="20"/>
      <c r="AN50" s="15"/>
      <c r="AO50" s="15"/>
      <c r="AP50" s="21"/>
    </row>
    <row r="51" spans="13:42" x14ac:dyDescent="0.2">
      <c r="M51" s="3" t="s">
        <v>45</v>
      </c>
      <c r="N51" s="3" t="s">
        <v>67</v>
      </c>
      <c r="O51" s="4" t="str">
        <f t="shared" si="2"/>
        <v>Imp3x3LAM</v>
      </c>
      <c r="P51" s="3" t="s">
        <v>44</v>
      </c>
      <c r="Z51" s="1"/>
      <c r="AA51" s="1"/>
      <c r="AB51" s="1"/>
      <c r="AC51" s="13"/>
      <c r="AD51" s="13"/>
      <c r="AM51" s="20"/>
      <c r="AN51" s="15"/>
      <c r="AO51" s="15"/>
      <c r="AP51" s="21"/>
    </row>
    <row r="52" spans="13:42" x14ac:dyDescent="0.2">
      <c r="M52" s="3" t="s">
        <v>45</v>
      </c>
      <c r="N52" s="3" t="s">
        <v>54</v>
      </c>
      <c r="O52" s="4" t="str">
        <f t="shared" si="2"/>
        <v>Imp3x3NIL</v>
      </c>
      <c r="P52" s="3" t="s">
        <v>48</v>
      </c>
      <c r="Z52" s="1"/>
      <c r="AA52" s="1"/>
      <c r="AB52" s="1"/>
      <c r="AC52" s="14"/>
      <c r="AD52" s="13"/>
      <c r="AJ52" s="12"/>
      <c r="AK52" s="13"/>
      <c r="AL52" s="10"/>
      <c r="AM52" s="20"/>
      <c r="AN52" s="15"/>
      <c r="AO52" s="15"/>
      <c r="AP52" s="21"/>
    </row>
    <row r="53" spans="13:42" x14ac:dyDescent="0.2">
      <c r="M53" s="3" t="s">
        <v>45</v>
      </c>
      <c r="N53" s="3" t="s">
        <v>73</v>
      </c>
      <c r="O53" s="4" t="str">
        <f t="shared" si="2"/>
        <v>ImpABS3x3</v>
      </c>
      <c r="P53" s="3" t="s">
        <v>44</v>
      </c>
      <c r="Z53" s="1"/>
      <c r="AA53" s="1"/>
      <c r="AB53" s="1"/>
      <c r="AC53" s="14"/>
      <c r="AD53" s="13"/>
      <c r="AJ53" s="12"/>
      <c r="AK53" s="13"/>
      <c r="AL53" s="10"/>
      <c r="AM53" s="20"/>
      <c r="AN53" s="15"/>
      <c r="AO53" s="15"/>
      <c r="AP53" s="21"/>
    </row>
    <row r="54" spans="13:42" x14ac:dyDescent="0.2">
      <c r="M54" s="3" t="s">
        <v>45</v>
      </c>
      <c r="N54" s="3" t="s">
        <v>72</v>
      </c>
      <c r="O54" s="4" t="str">
        <f t="shared" si="2"/>
        <v>ImpABSABS</v>
      </c>
      <c r="P54" s="3" t="s">
        <v>44</v>
      </c>
      <c r="Z54" s="1"/>
      <c r="AA54" s="1"/>
      <c r="AB54" s="1"/>
      <c r="AC54" s="14"/>
      <c r="AD54" s="13"/>
      <c r="AJ54" s="12"/>
      <c r="AK54" s="13"/>
      <c r="AL54" s="10"/>
      <c r="AM54" s="20"/>
      <c r="AN54" s="15"/>
      <c r="AO54" s="15"/>
      <c r="AP54" s="21"/>
    </row>
    <row r="55" spans="13:42" x14ac:dyDescent="0.2">
      <c r="M55" s="3" t="s">
        <v>45</v>
      </c>
      <c r="N55" s="3" t="s">
        <v>80</v>
      </c>
      <c r="O55" s="4" t="str">
        <f t="shared" si="2"/>
        <v>ImpABSACR</v>
      </c>
      <c r="P55" s="3" t="s">
        <v>44</v>
      </c>
      <c r="Z55" s="1"/>
      <c r="AA55" s="1"/>
      <c r="AB55" s="1"/>
      <c r="AD55" s="13"/>
      <c r="AM55" s="20"/>
      <c r="AN55" s="15"/>
      <c r="AO55" s="15"/>
      <c r="AP55" s="21"/>
    </row>
    <row r="56" spans="13:42" x14ac:dyDescent="0.2">
      <c r="M56" s="3" t="s">
        <v>45</v>
      </c>
      <c r="N56" s="3" t="s">
        <v>77</v>
      </c>
      <c r="O56" s="4" t="str">
        <f t="shared" si="2"/>
        <v>ImpABSLAM</v>
      </c>
      <c r="P56" s="3" t="s">
        <v>44</v>
      </c>
      <c r="Z56" s="1"/>
      <c r="AA56" s="1"/>
      <c r="AB56" s="1"/>
      <c r="AC56" s="14"/>
      <c r="AD56" s="13"/>
      <c r="AJ56" s="12"/>
      <c r="AK56" s="13"/>
      <c r="AL56" s="10"/>
      <c r="AM56" s="20"/>
      <c r="AN56" s="15"/>
      <c r="AO56" s="15"/>
      <c r="AP56" s="21"/>
    </row>
    <row r="57" spans="13:42" x14ac:dyDescent="0.2">
      <c r="M57" s="3" t="s">
        <v>45</v>
      </c>
      <c r="N57" s="3" t="s">
        <v>75</v>
      </c>
      <c r="O57" s="4" t="str">
        <f t="shared" si="2"/>
        <v>ImpABSNIL</v>
      </c>
      <c r="P57" s="3" t="s">
        <v>48</v>
      </c>
      <c r="Z57" s="1"/>
      <c r="AA57" s="1"/>
      <c r="AB57" s="1"/>
      <c r="AC57" s="14"/>
      <c r="AD57" s="13"/>
      <c r="AJ57" s="12"/>
      <c r="AK57" s="13"/>
      <c r="AL57" s="10"/>
      <c r="AM57" s="20"/>
      <c r="AN57" s="15"/>
      <c r="AO57" s="15"/>
      <c r="AP57" s="21"/>
    </row>
    <row r="58" spans="13:42" x14ac:dyDescent="0.2">
      <c r="M58" s="3" t="s">
        <v>45</v>
      </c>
      <c r="N58" s="3" t="s">
        <v>60</v>
      </c>
      <c r="O58" s="4" t="str">
        <f t="shared" si="2"/>
        <v>ImpACR3x3</v>
      </c>
      <c r="P58" s="3" t="s">
        <v>86</v>
      </c>
      <c r="Z58" s="1"/>
      <c r="AA58" s="1"/>
      <c r="AB58" s="1"/>
      <c r="AC58" s="14"/>
      <c r="AD58" s="13"/>
      <c r="AJ58" s="12"/>
      <c r="AK58" s="13"/>
      <c r="AL58" s="10"/>
      <c r="AM58" s="20"/>
      <c r="AN58" s="15"/>
      <c r="AO58" s="15"/>
      <c r="AP58" s="21"/>
    </row>
    <row r="59" spans="13:42" x14ac:dyDescent="0.2">
      <c r="M59" s="3" t="s">
        <v>45</v>
      </c>
      <c r="N59" s="3" t="s">
        <v>79</v>
      </c>
      <c r="O59" s="4" t="str">
        <f t="shared" si="2"/>
        <v>ImpACRABS</v>
      </c>
      <c r="P59" s="3" t="s">
        <v>44</v>
      </c>
      <c r="Z59" s="1"/>
      <c r="AA59" s="1"/>
      <c r="AB59" s="1"/>
      <c r="AC59" s="14"/>
      <c r="AD59" s="13"/>
      <c r="AJ59" s="12"/>
      <c r="AK59" s="13"/>
      <c r="AL59" s="10"/>
      <c r="AM59" s="20"/>
      <c r="AN59" s="15"/>
      <c r="AO59" s="15"/>
      <c r="AP59" s="21"/>
    </row>
    <row r="60" spans="13:42" x14ac:dyDescent="0.2">
      <c r="M60" s="3" t="s">
        <v>45</v>
      </c>
      <c r="N60" s="3" t="s">
        <v>57</v>
      </c>
      <c r="O60" s="4" t="str">
        <f t="shared" si="2"/>
        <v>ImpACRACR</v>
      </c>
      <c r="P60" s="3" t="s">
        <v>44</v>
      </c>
      <c r="Z60" s="1"/>
      <c r="AA60" s="1"/>
      <c r="AB60" s="1"/>
      <c r="AC60" s="14"/>
      <c r="AD60" s="13"/>
      <c r="AJ60" s="12"/>
      <c r="AK60" s="13"/>
      <c r="AL60" s="10"/>
      <c r="AM60" s="20"/>
      <c r="AN60" s="15"/>
      <c r="AO60" s="15"/>
      <c r="AP60" s="21"/>
    </row>
    <row r="61" spans="13:42" x14ac:dyDescent="0.2">
      <c r="M61" s="3" t="s">
        <v>45</v>
      </c>
      <c r="N61" s="3" t="s">
        <v>71</v>
      </c>
      <c r="O61" s="4" t="str">
        <f t="shared" si="2"/>
        <v>ImpACRLAM</v>
      </c>
      <c r="P61" s="3" t="s">
        <v>44</v>
      </c>
      <c r="Z61" s="1"/>
      <c r="AA61" s="1"/>
      <c r="AB61" s="1"/>
      <c r="AC61" s="14"/>
      <c r="AD61" s="13"/>
      <c r="AJ61" s="12"/>
      <c r="AK61" s="13"/>
      <c r="AL61" s="10"/>
      <c r="AM61" s="20"/>
      <c r="AN61" s="15"/>
      <c r="AO61" s="15"/>
      <c r="AP61" s="21"/>
    </row>
    <row r="62" spans="13:42" x14ac:dyDescent="0.2">
      <c r="M62" s="3" t="s">
        <v>45</v>
      </c>
      <c r="N62" s="4" t="s">
        <v>66</v>
      </c>
      <c r="O62" s="4" t="str">
        <f t="shared" si="2"/>
        <v>ImpLAM3x3</v>
      </c>
      <c r="P62" s="3" t="s">
        <v>44</v>
      </c>
      <c r="Z62" s="1"/>
      <c r="AA62" s="1"/>
      <c r="AB62" s="1"/>
      <c r="AC62" s="14"/>
      <c r="AD62" s="13"/>
      <c r="AJ62" s="12"/>
      <c r="AK62" s="13"/>
      <c r="AL62" s="10"/>
      <c r="AM62" s="20"/>
      <c r="AN62" s="15"/>
      <c r="AO62" s="15"/>
      <c r="AP62" s="21"/>
    </row>
    <row r="63" spans="13:42" x14ac:dyDescent="0.2">
      <c r="M63" s="3" t="s">
        <v>45</v>
      </c>
      <c r="N63" s="3" t="s">
        <v>78</v>
      </c>
      <c r="O63" s="4" t="str">
        <f t="shared" si="2"/>
        <v>ImpLAMABS</v>
      </c>
      <c r="P63" s="3" t="s">
        <v>44</v>
      </c>
      <c r="Z63" s="1"/>
      <c r="AA63" s="1"/>
      <c r="AB63" s="1"/>
      <c r="AC63" s="14"/>
      <c r="AD63" s="13"/>
      <c r="AJ63" s="12"/>
      <c r="AK63" s="13"/>
      <c r="AL63" s="10"/>
      <c r="AM63" s="20"/>
      <c r="AN63" s="15"/>
      <c r="AO63" s="15"/>
      <c r="AP63" s="21"/>
    </row>
    <row r="64" spans="13:42" x14ac:dyDescent="0.2">
      <c r="M64" s="3" t="s">
        <v>45</v>
      </c>
      <c r="N64" s="3" t="s">
        <v>70</v>
      </c>
      <c r="O64" s="4" t="str">
        <f t="shared" si="2"/>
        <v>ImpLAMACR</v>
      </c>
      <c r="P64" s="3" t="s">
        <v>44</v>
      </c>
      <c r="Z64" s="1"/>
      <c r="AA64" s="1"/>
      <c r="AB64" s="1"/>
      <c r="AC64" s="14"/>
      <c r="AD64" s="13"/>
      <c r="AJ64" s="12"/>
      <c r="AK64" s="13"/>
      <c r="AL64" s="10"/>
      <c r="AM64" s="20"/>
      <c r="AN64" s="15"/>
      <c r="AO64" s="15"/>
      <c r="AP64" s="21"/>
    </row>
    <row r="65" spans="13:42" x14ac:dyDescent="0.2">
      <c r="M65" s="3" t="s">
        <v>45</v>
      </c>
      <c r="N65" s="3" t="s">
        <v>65</v>
      </c>
      <c r="O65" s="4" t="str">
        <f t="shared" si="2"/>
        <v>ImpLAMLAM</v>
      </c>
      <c r="P65" s="3" t="s">
        <v>44</v>
      </c>
      <c r="Z65" s="1"/>
      <c r="AA65" s="1"/>
      <c r="AB65" s="1"/>
      <c r="AD65" s="13"/>
      <c r="AM65" s="20"/>
      <c r="AN65" s="15"/>
      <c r="AO65" s="15"/>
      <c r="AP65" s="21"/>
    </row>
    <row r="66" spans="13:42" x14ac:dyDescent="0.2">
      <c r="M66" s="3" t="s">
        <v>45</v>
      </c>
      <c r="N66" s="4" t="s">
        <v>68</v>
      </c>
      <c r="O66" s="4" t="str">
        <f t="shared" ref="O66:O97" si="3">CONCATENATE(M66,N66)</f>
        <v>ImpLAMNIL</v>
      </c>
      <c r="P66" s="3" t="s">
        <v>48</v>
      </c>
      <c r="Z66" s="1"/>
      <c r="AA66" s="1"/>
      <c r="AB66" s="1"/>
      <c r="AC66" s="14"/>
      <c r="AD66" s="13"/>
      <c r="AJ66" s="12"/>
      <c r="AK66" s="13"/>
      <c r="AL66" s="10"/>
      <c r="AM66" s="20"/>
      <c r="AN66" s="15"/>
      <c r="AO66" s="15"/>
      <c r="AP66" s="21"/>
    </row>
    <row r="67" spans="13:42" x14ac:dyDescent="0.2">
      <c r="M67" s="3" t="s">
        <v>45</v>
      </c>
      <c r="N67" s="4" t="s">
        <v>56</v>
      </c>
      <c r="O67" s="4" t="str">
        <f t="shared" si="3"/>
        <v>ImpNIL3x3</v>
      </c>
      <c r="P67" s="3" t="s">
        <v>48</v>
      </c>
      <c r="Z67" s="1"/>
      <c r="AA67" s="1"/>
      <c r="AB67" s="1"/>
      <c r="AC67" s="14"/>
      <c r="AD67" s="13"/>
      <c r="AJ67" s="12"/>
      <c r="AK67" s="13"/>
      <c r="AL67" s="10"/>
      <c r="AM67" s="20"/>
      <c r="AN67" s="15"/>
      <c r="AO67" s="15"/>
      <c r="AP67" s="21"/>
    </row>
    <row r="68" spans="13:42" x14ac:dyDescent="0.2">
      <c r="M68" s="3" t="s">
        <v>45</v>
      </c>
      <c r="N68" s="3" t="s">
        <v>76</v>
      </c>
      <c r="O68" s="4" t="str">
        <f t="shared" si="3"/>
        <v>ImpNILABS</v>
      </c>
      <c r="P68" s="3" t="s">
        <v>48</v>
      </c>
      <c r="Z68" s="1"/>
      <c r="AA68" s="1"/>
      <c r="AB68" s="1"/>
      <c r="AC68" s="14"/>
      <c r="AD68" s="13"/>
      <c r="AJ68" s="12"/>
      <c r="AK68" s="13"/>
      <c r="AL68" s="10"/>
      <c r="AM68" s="20"/>
      <c r="AN68" s="15"/>
      <c r="AO68" s="15"/>
      <c r="AP68" s="21"/>
    </row>
    <row r="69" spans="13:42" x14ac:dyDescent="0.2">
      <c r="M69" s="3" t="s">
        <v>45</v>
      </c>
      <c r="N69" s="4" t="s">
        <v>69</v>
      </c>
      <c r="O69" s="4" t="str">
        <f t="shared" si="3"/>
        <v>ImpNILLAM</v>
      </c>
      <c r="P69" s="3" t="s">
        <v>48</v>
      </c>
      <c r="Z69" s="1"/>
      <c r="AA69" s="1"/>
      <c r="AB69" s="1"/>
      <c r="AC69" s="14"/>
      <c r="AD69" s="13"/>
      <c r="AJ69" s="12"/>
      <c r="AK69" s="13"/>
      <c r="AL69" s="10"/>
      <c r="AM69" s="20"/>
      <c r="AN69" s="15"/>
      <c r="AO69" s="15"/>
      <c r="AP69" s="21"/>
    </row>
    <row r="70" spans="13:42" x14ac:dyDescent="0.2">
      <c r="M70" s="3" t="s">
        <v>45</v>
      </c>
      <c r="N70" s="4" t="s">
        <v>59</v>
      </c>
      <c r="O70" s="4" t="str">
        <f t="shared" si="3"/>
        <v>ImpNILNIL</v>
      </c>
      <c r="P70" s="3" t="s">
        <v>48</v>
      </c>
      <c r="Z70" s="1"/>
      <c r="AA70" s="1"/>
      <c r="AB70" s="1"/>
      <c r="AC70" s="14"/>
      <c r="AD70" s="13"/>
      <c r="AJ70" s="12"/>
      <c r="AK70" s="13"/>
      <c r="AL70" s="10"/>
      <c r="AM70" s="20"/>
      <c r="AN70" s="15"/>
      <c r="AO70" s="15"/>
      <c r="AP70" s="21"/>
    </row>
    <row r="71" spans="13:42" x14ac:dyDescent="0.2">
      <c r="M71" s="3" t="s">
        <v>46</v>
      </c>
      <c r="N71" s="4" t="s">
        <v>55</v>
      </c>
      <c r="O71" s="4" t="str">
        <f t="shared" si="3"/>
        <v>Rb3x33x3</v>
      </c>
      <c r="P71" s="3" t="s">
        <v>44</v>
      </c>
      <c r="Z71" s="1"/>
      <c r="AA71" s="1"/>
      <c r="AB71" s="1"/>
      <c r="AC71" s="14"/>
      <c r="AD71" s="13"/>
      <c r="AJ71" s="12"/>
      <c r="AK71" s="13"/>
      <c r="AL71" s="10"/>
      <c r="AM71" s="20"/>
      <c r="AN71" s="15"/>
      <c r="AO71" s="15"/>
      <c r="AP71" s="21"/>
    </row>
    <row r="72" spans="13:42" x14ac:dyDescent="0.2">
      <c r="M72" s="3" t="s">
        <v>46</v>
      </c>
      <c r="N72" s="3" t="s">
        <v>74</v>
      </c>
      <c r="O72" s="4" t="str">
        <f t="shared" si="3"/>
        <v>Rb3x3ABS</v>
      </c>
      <c r="P72" s="3" t="s">
        <v>44</v>
      </c>
      <c r="Z72" s="1"/>
      <c r="AA72" s="1"/>
      <c r="AB72" s="1"/>
      <c r="AD72" s="13"/>
      <c r="AM72" s="20"/>
      <c r="AN72" s="15"/>
      <c r="AO72" s="15"/>
      <c r="AP72" s="21"/>
    </row>
    <row r="73" spans="13:42" x14ac:dyDescent="0.2">
      <c r="M73" s="3" t="s">
        <v>46</v>
      </c>
      <c r="N73" s="3" t="s">
        <v>58</v>
      </c>
      <c r="O73" s="4" t="str">
        <f t="shared" si="3"/>
        <v>Rb3x3ACR</v>
      </c>
      <c r="P73" s="3" t="s">
        <v>44</v>
      </c>
      <c r="Z73" s="1"/>
      <c r="AA73" s="1"/>
      <c r="AB73" s="1"/>
      <c r="AC73" s="14"/>
      <c r="AD73" s="13"/>
      <c r="AJ73" s="12"/>
      <c r="AK73" s="13"/>
      <c r="AL73" s="10"/>
      <c r="AM73" s="20"/>
      <c r="AN73" s="15"/>
      <c r="AO73" s="15"/>
      <c r="AP73" s="21"/>
    </row>
    <row r="74" spans="13:42" x14ac:dyDescent="0.2">
      <c r="M74" s="3" t="s">
        <v>46</v>
      </c>
      <c r="N74" s="3" t="s">
        <v>67</v>
      </c>
      <c r="O74" s="4" t="str">
        <f t="shared" si="3"/>
        <v>Rb3x3LAM</v>
      </c>
      <c r="P74" s="3" t="s">
        <v>44</v>
      </c>
      <c r="Z74" s="1"/>
      <c r="AA74" s="1"/>
      <c r="AB74" s="1"/>
      <c r="AC74" s="14"/>
      <c r="AD74" s="13"/>
      <c r="AJ74" s="12"/>
      <c r="AK74" s="13"/>
      <c r="AL74" s="10"/>
      <c r="AM74" s="20"/>
      <c r="AN74" s="15"/>
      <c r="AO74" s="15"/>
      <c r="AP74" s="21"/>
    </row>
    <row r="75" spans="13:42" x14ac:dyDescent="0.2">
      <c r="M75" s="3" t="s">
        <v>46</v>
      </c>
      <c r="N75" s="3" t="s">
        <v>54</v>
      </c>
      <c r="O75" s="4" t="str">
        <f t="shared" si="3"/>
        <v>Rb3x3NIL</v>
      </c>
      <c r="P75" s="3" t="s">
        <v>48</v>
      </c>
      <c r="Z75" s="1"/>
      <c r="AA75" s="1"/>
      <c r="AB75" s="1"/>
      <c r="AC75" s="14"/>
      <c r="AD75" s="13"/>
      <c r="AJ75" s="12"/>
      <c r="AK75" s="13"/>
      <c r="AL75" s="10"/>
      <c r="AM75" s="20"/>
      <c r="AN75" s="15"/>
      <c r="AO75" s="15"/>
      <c r="AP75" s="21"/>
    </row>
    <row r="76" spans="13:42" x14ac:dyDescent="0.2">
      <c r="M76" s="3" t="s">
        <v>46</v>
      </c>
      <c r="N76" s="3" t="s">
        <v>73</v>
      </c>
      <c r="O76" s="4" t="str">
        <f t="shared" si="3"/>
        <v>RbABS3x3</v>
      </c>
      <c r="P76" s="3" t="s">
        <v>44</v>
      </c>
      <c r="Z76" s="1"/>
      <c r="AA76" s="1"/>
      <c r="AB76" s="1"/>
      <c r="AC76" s="14"/>
      <c r="AD76" s="13"/>
      <c r="AJ76" s="12"/>
      <c r="AK76" s="13"/>
      <c r="AL76" s="10"/>
      <c r="AM76" s="20"/>
      <c r="AN76" s="15"/>
      <c r="AO76" s="15"/>
      <c r="AP76" s="21"/>
    </row>
    <row r="77" spans="13:42" x14ac:dyDescent="0.2">
      <c r="M77" s="3" t="s">
        <v>46</v>
      </c>
      <c r="N77" s="3" t="s">
        <v>72</v>
      </c>
      <c r="O77" s="4" t="str">
        <f t="shared" si="3"/>
        <v>RbABSABS</v>
      </c>
      <c r="P77" s="3" t="s">
        <v>44</v>
      </c>
      <c r="Z77" s="1"/>
      <c r="AA77" s="1"/>
      <c r="AB77" s="1"/>
      <c r="AC77" s="14"/>
      <c r="AD77" s="13"/>
      <c r="AJ77" s="12"/>
      <c r="AK77" s="13"/>
      <c r="AL77" s="10"/>
      <c r="AM77" s="20"/>
      <c r="AN77" s="15"/>
      <c r="AO77" s="15"/>
      <c r="AP77" s="21"/>
    </row>
    <row r="78" spans="13:42" x14ac:dyDescent="0.2">
      <c r="M78" s="3" t="s">
        <v>46</v>
      </c>
      <c r="N78" s="3" t="s">
        <v>80</v>
      </c>
      <c r="O78" s="4" t="str">
        <f t="shared" si="3"/>
        <v>RbABSACR</v>
      </c>
      <c r="P78" s="3" t="s">
        <v>44</v>
      </c>
      <c r="Z78" s="1"/>
      <c r="AA78" s="1"/>
      <c r="AB78" s="1"/>
      <c r="AC78" s="14"/>
      <c r="AD78" s="13"/>
      <c r="AJ78" s="12"/>
      <c r="AK78" s="13"/>
      <c r="AL78" s="10"/>
      <c r="AM78" s="20"/>
      <c r="AN78" s="15"/>
      <c r="AO78" s="15"/>
      <c r="AP78" s="21"/>
    </row>
    <row r="79" spans="13:42" x14ac:dyDescent="0.2">
      <c r="M79" s="3" t="s">
        <v>46</v>
      </c>
      <c r="N79" s="3" t="s">
        <v>77</v>
      </c>
      <c r="O79" s="4" t="str">
        <f t="shared" si="3"/>
        <v>RbABSLAM</v>
      </c>
      <c r="P79" s="3" t="s">
        <v>44</v>
      </c>
      <c r="Z79" s="1"/>
      <c r="AA79" s="1"/>
      <c r="AB79" s="1"/>
      <c r="AC79" s="13"/>
      <c r="AD79" s="13"/>
      <c r="AM79" s="20"/>
      <c r="AN79" s="15"/>
      <c r="AO79" s="15"/>
      <c r="AP79" s="21"/>
    </row>
    <row r="80" spans="13:42" x14ac:dyDescent="0.2">
      <c r="M80" s="3" t="s">
        <v>46</v>
      </c>
      <c r="N80" s="3" t="s">
        <v>75</v>
      </c>
      <c r="O80" s="4" t="str">
        <f t="shared" si="3"/>
        <v>RbABSNIL</v>
      </c>
      <c r="P80" s="3" t="s">
        <v>48</v>
      </c>
      <c r="Z80" s="1"/>
      <c r="AA80" s="1"/>
      <c r="AB80" s="1"/>
      <c r="AC80" s="14"/>
      <c r="AD80" s="13"/>
      <c r="AJ80" s="12"/>
      <c r="AK80" s="13"/>
      <c r="AL80" s="10"/>
      <c r="AM80" s="20"/>
      <c r="AN80" s="15"/>
      <c r="AO80" s="15"/>
      <c r="AP80" s="21"/>
    </row>
    <row r="81" spans="13:42" x14ac:dyDescent="0.2">
      <c r="M81" s="3" t="s">
        <v>46</v>
      </c>
      <c r="N81" s="3" t="s">
        <v>60</v>
      </c>
      <c r="O81" s="4" t="str">
        <f t="shared" si="3"/>
        <v>RbACR3x3</v>
      </c>
      <c r="P81" s="3" t="s">
        <v>86</v>
      </c>
      <c r="Z81" s="1"/>
      <c r="AA81" s="1"/>
      <c r="AB81" s="1"/>
      <c r="AC81" s="13"/>
      <c r="AD81" s="13"/>
      <c r="AJ81" s="12"/>
      <c r="AK81" s="13"/>
      <c r="AL81" s="10"/>
      <c r="AM81" s="20"/>
      <c r="AN81" s="15"/>
      <c r="AO81" s="15"/>
      <c r="AP81" s="21"/>
    </row>
    <row r="82" spans="13:42" x14ac:dyDescent="0.2">
      <c r="M82" s="3" t="s">
        <v>46</v>
      </c>
      <c r="N82" s="3" t="s">
        <v>79</v>
      </c>
      <c r="O82" s="4" t="str">
        <f t="shared" si="3"/>
        <v>RbACRABS</v>
      </c>
      <c r="P82" s="3" t="s">
        <v>44</v>
      </c>
      <c r="Z82" s="1"/>
      <c r="AA82" s="1"/>
      <c r="AB82" s="1"/>
      <c r="AC82" s="13"/>
      <c r="AD82" s="13"/>
      <c r="AJ82" s="12"/>
      <c r="AK82" s="13"/>
      <c r="AL82" s="10"/>
      <c r="AM82" s="20"/>
      <c r="AN82" s="15"/>
      <c r="AO82" s="15"/>
      <c r="AP82" s="21"/>
    </row>
    <row r="83" spans="13:42" x14ac:dyDescent="0.2">
      <c r="M83" s="3" t="s">
        <v>46</v>
      </c>
      <c r="N83" s="3" t="s">
        <v>57</v>
      </c>
      <c r="O83" s="4" t="str">
        <f t="shared" si="3"/>
        <v>RbACRACR</v>
      </c>
      <c r="P83" s="3" t="s">
        <v>44</v>
      </c>
      <c r="Z83" s="1"/>
      <c r="AA83" s="1"/>
      <c r="AB83" s="1"/>
      <c r="AC83" s="14"/>
      <c r="AD83" s="13"/>
      <c r="AJ83" s="12"/>
      <c r="AK83" s="13"/>
      <c r="AL83" s="10"/>
      <c r="AM83" s="20"/>
      <c r="AN83" s="15"/>
      <c r="AO83" s="15"/>
      <c r="AP83" s="21"/>
    </row>
    <row r="84" spans="13:42" x14ac:dyDescent="0.2">
      <c r="M84" s="3" t="s">
        <v>46</v>
      </c>
      <c r="N84" s="3" t="s">
        <v>71</v>
      </c>
      <c r="O84" s="4" t="str">
        <f t="shared" si="3"/>
        <v>RbACRLAM</v>
      </c>
      <c r="P84" s="3" t="s">
        <v>44</v>
      </c>
      <c r="Z84" s="1"/>
      <c r="AA84" s="1"/>
      <c r="AB84" s="1"/>
      <c r="AC84" s="13"/>
      <c r="AD84" s="13"/>
      <c r="AJ84" s="12"/>
      <c r="AK84" s="13"/>
      <c r="AL84" s="10"/>
      <c r="AM84" s="20"/>
      <c r="AN84" s="15"/>
      <c r="AO84" s="15"/>
      <c r="AP84" s="21"/>
    </row>
    <row r="85" spans="13:42" x14ac:dyDescent="0.2">
      <c r="M85" s="3" t="s">
        <v>47</v>
      </c>
      <c r="N85" s="4" t="s">
        <v>55</v>
      </c>
      <c r="O85" s="4" t="str">
        <f t="shared" si="3"/>
        <v>RbC/R3x33x3</v>
      </c>
      <c r="P85" s="3" t="s">
        <v>86</v>
      </c>
      <c r="Z85" s="1"/>
      <c r="AA85" s="1"/>
      <c r="AB85" s="1"/>
      <c r="AC85" s="13"/>
      <c r="AD85" s="13"/>
      <c r="AJ85" s="12"/>
      <c r="AK85" s="13"/>
      <c r="AL85" s="10"/>
      <c r="AM85" s="20"/>
      <c r="AN85" s="15"/>
      <c r="AO85" s="15"/>
      <c r="AP85" s="21"/>
    </row>
    <row r="86" spans="13:42" x14ac:dyDescent="0.2">
      <c r="M86" s="3" t="s">
        <v>47</v>
      </c>
      <c r="N86" s="3" t="s">
        <v>74</v>
      </c>
      <c r="O86" s="4" t="str">
        <f t="shared" si="3"/>
        <v>RbC/R3x3ABS</v>
      </c>
      <c r="P86" s="3" t="s">
        <v>86</v>
      </c>
      <c r="Z86" s="1"/>
      <c r="AA86" s="1"/>
      <c r="AB86" s="1"/>
      <c r="AD86" s="13"/>
      <c r="AM86" s="20"/>
      <c r="AN86" s="15"/>
      <c r="AO86" s="15"/>
      <c r="AP86" s="21"/>
    </row>
    <row r="87" spans="13:42" x14ac:dyDescent="0.2">
      <c r="M87" s="3" t="s">
        <v>47</v>
      </c>
      <c r="N87" s="3" t="s">
        <v>58</v>
      </c>
      <c r="O87" s="4" t="str">
        <f t="shared" si="3"/>
        <v>RbC/R3x3ACR</v>
      </c>
      <c r="P87" s="3" t="s">
        <v>86</v>
      </c>
      <c r="Z87" s="1"/>
      <c r="AA87" s="1"/>
      <c r="AB87" s="1"/>
      <c r="AD87" s="13"/>
      <c r="AL87" s="10"/>
      <c r="AM87" s="20"/>
      <c r="AN87" s="15"/>
      <c r="AO87" s="15"/>
      <c r="AP87" s="21"/>
    </row>
    <row r="88" spans="13:42" x14ac:dyDescent="0.2">
      <c r="M88" s="3" t="s">
        <v>47</v>
      </c>
      <c r="N88" s="3" t="s">
        <v>67</v>
      </c>
      <c r="O88" s="4" t="str">
        <f t="shared" si="3"/>
        <v>RbC/R3x3LAM</v>
      </c>
      <c r="P88" s="3" t="s">
        <v>86</v>
      </c>
      <c r="Z88" s="1"/>
      <c r="AA88" s="1"/>
      <c r="AB88" s="1"/>
      <c r="AD88" s="13"/>
      <c r="AL88" s="10"/>
      <c r="AM88" s="20"/>
      <c r="AN88" s="15"/>
      <c r="AO88" s="15"/>
      <c r="AP88" s="21"/>
    </row>
    <row r="89" spans="13:42" x14ac:dyDescent="0.2">
      <c r="M89" s="3" t="s">
        <v>47</v>
      </c>
      <c r="N89" s="3" t="s">
        <v>54</v>
      </c>
      <c r="O89" s="4" t="str">
        <f t="shared" si="3"/>
        <v>RbC/R3x3NIL</v>
      </c>
      <c r="P89" s="3" t="s">
        <v>86</v>
      </c>
      <c r="Z89" s="1"/>
      <c r="AA89" s="1"/>
      <c r="AB89" s="1"/>
      <c r="AD89" s="13"/>
      <c r="AL89" s="10"/>
      <c r="AM89" s="20"/>
      <c r="AN89" s="15"/>
      <c r="AO89" s="15"/>
      <c r="AP89" s="21"/>
    </row>
    <row r="90" spans="13:42" x14ac:dyDescent="0.2">
      <c r="M90" s="3" t="s">
        <v>47</v>
      </c>
      <c r="N90" s="3" t="s">
        <v>73</v>
      </c>
      <c r="O90" s="4" t="str">
        <f t="shared" si="3"/>
        <v>RbC/RABS3x3</v>
      </c>
      <c r="P90" s="3" t="s">
        <v>86</v>
      </c>
      <c r="Z90" s="1"/>
      <c r="AA90" s="1"/>
      <c r="AB90" s="1"/>
      <c r="AD90" s="13"/>
      <c r="AL90" s="10"/>
      <c r="AM90" s="20"/>
      <c r="AN90" s="15"/>
      <c r="AO90" s="15"/>
      <c r="AP90" s="21"/>
    </row>
    <row r="91" spans="13:42" x14ac:dyDescent="0.2">
      <c r="M91" s="3" t="s">
        <v>47</v>
      </c>
      <c r="N91" s="3" t="s">
        <v>72</v>
      </c>
      <c r="O91" s="4" t="str">
        <f t="shared" si="3"/>
        <v>RbC/RABSABS</v>
      </c>
      <c r="P91" s="3" t="s">
        <v>41</v>
      </c>
      <c r="Z91" s="1"/>
      <c r="AA91" s="1"/>
      <c r="AB91" s="1"/>
      <c r="AD91" s="13"/>
      <c r="AL91" s="10"/>
      <c r="AM91" s="20"/>
      <c r="AN91" s="15"/>
      <c r="AO91" s="15"/>
      <c r="AP91" s="21"/>
    </row>
    <row r="92" spans="13:42" x14ac:dyDescent="0.2">
      <c r="M92" s="3" t="s">
        <v>47</v>
      </c>
      <c r="N92" s="3" t="s">
        <v>80</v>
      </c>
      <c r="O92" s="4" t="str">
        <f t="shared" si="3"/>
        <v>RbC/RABSACR</v>
      </c>
      <c r="P92" s="3" t="s">
        <v>41</v>
      </c>
      <c r="Z92" s="1"/>
      <c r="AA92" s="1"/>
      <c r="AB92" s="1"/>
      <c r="AD92" s="13"/>
      <c r="AL92" s="10"/>
      <c r="AM92" s="20"/>
      <c r="AN92" s="15"/>
      <c r="AO92" s="15"/>
      <c r="AP92" s="21"/>
    </row>
    <row r="93" spans="13:42" x14ac:dyDescent="0.2">
      <c r="M93" s="3" t="s">
        <v>47</v>
      </c>
      <c r="N93" s="3" t="s">
        <v>77</v>
      </c>
      <c r="O93" s="4" t="str">
        <f t="shared" si="3"/>
        <v>RbC/RABSLAM</v>
      </c>
      <c r="P93" s="3" t="s">
        <v>41</v>
      </c>
      <c r="Z93" s="1"/>
      <c r="AA93" s="1"/>
      <c r="AB93" s="1"/>
      <c r="AD93" s="13"/>
      <c r="AM93" s="20"/>
      <c r="AN93" s="15"/>
      <c r="AO93" s="15"/>
      <c r="AP93" s="21"/>
    </row>
    <row r="94" spans="13:42" x14ac:dyDescent="0.2">
      <c r="M94" s="3" t="s">
        <v>47</v>
      </c>
      <c r="N94" s="3" t="s">
        <v>75</v>
      </c>
      <c r="O94" s="4" t="str">
        <f t="shared" si="3"/>
        <v>RbC/RABSNIL</v>
      </c>
      <c r="P94" s="3" t="s">
        <v>42</v>
      </c>
      <c r="Z94" s="1"/>
      <c r="AA94" s="1"/>
      <c r="AB94" s="1"/>
      <c r="AC94" s="14"/>
      <c r="AD94" s="13"/>
      <c r="AJ94" s="12"/>
      <c r="AK94" s="13"/>
      <c r="AL94" s="10"/>
      <c r="AM94" s="20"/>
      <c r="AN94" s="15"/>
      <c r="AO94" s="15"/>
      <c r="AP94" s="21"/>
    </row>
    <row r="95" spans="13:42" x14ac:dyDescent="0.2">
      <c r="M95" s="3" t="s">
        <v>47</v>
      </c>
      <c r="N95" s="3" t="s">
        <v>60</v>
      </c>
      <c r="O95" s="4" t="str">
        <f t="shared" si="3"/>
        <v>RbC/RACR3x3</v>
      </c>
      <c r="P95" s="3" t="s">
        <v>86</v>
      </c>
      <c r="Z95" s="1"/>
      <c r="AA95" s="1"/>
      <c r="AB95" s="1"/>
      <c r="AC95" s="14"/>
      <c r="AD95" s="13"/>
      <c r="AJ95" s="12"/>
      <c r="AK95" s="13"/>
      <c r="AL95" s="10"/>
      <c r="AM95" s="20"/>
      <c r="AN95" s="15"/>
      <c r="AO95" s="15"/>
      <c r="AP95" s="21"/>
    </row>
    <row r="96" spans="13:42" x14ac:dyDescent="0.2">
      <c r="M96" s="3" t="s">
        <v>47</v>
      </c>
      <c r="N96" s="3" t="s">
        <v>79</v>
      </c>
      <c r="O96" s="4" t="str">
        <f t="shared" si="3"/>
        <v>RbC/RACRABS</v>
      </c>
      <c r="P96" s="3" t="s">
        <v>41</v>
      </c>
      <c r="Z96" s="1"/>
      <c r="AA96" s="1"/>
      <c r="AB96" s="1"/>
      <c r="AC96" s="14"/>
      <c r="AD96" s="13"/>
      <c r="AJ96" s="12"/>
      <c r="AK96" s="13"/>
      <c r="AL96" s="10"/>
      <c r="AM96" s="20"/>
      <c r="AN96" s="15"/>
      <c r="AO96" s="15"/>
      <c r="AP96" s="21"/>
    </row>
    <row r="97" spans="13:42" x14ac:dyDescent="0.2">
      <c r="M97" s="3" t="s">
        <v>47</v>
      </c>
      <c r="N97" s="3" t="s">
        <v>57</v>
      </c>
      <c r="O97" s="4" t="str">
        <f t="shared" si="3"/>
        <v>RbC/RACRACR</v>
      </c>
      <c r="P97" s="3" t="s">
        <v>41</v>
      </c>
      <c r="Z97" s="1"/>
      <c r="AA97" s="1"/>
      <c r="AB97" s="1"/>
      <c r="AD97" s="13"/>
      <c r="AM97" s="20"/>
      <c r="AN97" s="15"/>
      <c r="AO97" s="15"/>
      <c r="AP97" s="21"/>
    </row>
    <row r="98" spans="13:42" x14ac:dyDescent="0.2">
      <c r="M98" s="3" t="s">
        <v>47</v>
      </c>
      <c r="N98" s="3" t="s">
        <v>71</v>
      </c>
      <c r="O98" s="4" t="str">
        <f t="shared" ref="O98:O116" si="4">CONCATENATE(M98,N98)</f>
        <v>RbC/RACRLAM</v>
      </c>
      <c r="P98" s="3" t="s">
        <v>41</v>
      </c>
      <c r="Z98" s="1"/>
      <c r="AA98" s="1"/>
      <c r="AB98" s="1"/>
      <c r="AC98" s="14"/>
      <c r="AD98" s="13"/>
      <c r="AJ98" s="12"/>
      <c r="AK98" s="13"/>
      <c r="AL98" s="10"/>
      <c r="AM98" s="20"/>
      <c r="AN98" s="15"/>
      <c r="AO98" s="15"/>
      <c r="AP98" s="21"/>
    </row>
    <row r="99" spans="13:42" x14ac:dyDescent="0.2">
      <c r="M99" s="3" t="s">
        <v>47</v>
      </c>
      <c r="N99" s="4" t="s">
        <v>66</v>
      </c>
      <c r="O99" s="4" t="str">
        <f t="shared" si="4"/>
        <v>RbC/RLAM3x3</v>
      </c>
      <c r="P99" s="3" t="s">
        <v>86</v>
      </c>
      <c r="Z99" s="1"/>
      <c r="AA99" s="1"/>
      <c r="AB99" s="1"/>
      <c r="AC99" s="14"/>
      <c r="AD99" s="13"/>
      <c r="AJ99" s="12"/>
      <c r="AK99" s="13"/>
      <c r="AL99" s="10"/>
      <c r="AM99" s="20"/>
      <c r="AN99" s="15"/>
      <c r="AO99" s="15"/>
      <c r="AP99" s="21"/>
    </row>
    <row r="100" spans="13:42" x14ac:dyDescent="0.2">
      <c r="M100" s="3" t="s">
        <v>47</v>
      </c>
      <c r="N100" s="3" t="s">
        <v>78</v>
      </c>
      <c r="O100" s="4" t="str">
        <f t="shared" si="4"/>
        <v>RbC/RLAMABS</v>
      </c>
      <c r="P100" s="3" t="s">
        <v>41</v>
      </c>
      <c r="Z100" s="1"/>
      <c r="AA100" s="1"/>
      <c r="AB100" s="1"/>
      <c r="AC100" s="14"/>
      <c r="AD100" s="13"/>
      <c r="AJ100" s="12"/>
      <c r="AK100" s="13"/>
      <c r="AL100" s="10"/>
      <c r="AM100" s="20"/>
      <c r="AN100" s="15"/>
      <c r="AO100" s="15"/>
      <c r="AP100" s="21"/>
    </row>
    <row r="101" spans="13:42" x14ac:dyDescent="0.2">
      <c r="M101" s="3" t="s">
        <v>47</v>
      </c>
      <c r="N101" s="3" t="s">
        <v>70</v>
      </c>
      <c r="O101" s="4" t="str">
        <f t="shared" si="4"/>
        <v>RbC/RLAMACR</v>
      </c>
      <c r="P101" s="3" t="s">
        <v>41</v>
      </c>
      <c r="Z101" s="1"/>
      <c r="AA101" s="1"/>
      <c r="AB101" s="1"/>
      <c r="AC101" s="14"/>
      <c r="AD101" s="13"/>
      <c r="AJ101" s="12"/>
      <c r="AK101" s="13"/>
      <c r="AL101" s="10"/>
      <c r="AM101" s="20"/>
      <c r="AN101" s="15"/>
      <c r="AO101" s="15"/>
      <c r="AP101" s="21"/>
    </row>
    <row r="102" spans="13:42" x14ac:dyDescent="0.2">
      <c r="M102" s="3" t="s">
        <v>47</v>
      </c>
      <c r="N102" s="3" t="s">
        <v>65</v>
      </c>
      <c r="O102" s="4" t="str">
        <f t="shared" si="4"/>
        <v>RbC/RLAMLAM</v>
      </c>
      <c r="P102" s="3" t="s">
        <v>41</v>
      </c>
      <c r="Z102" s="1"/>
      <c r="AA102" s="1"/>
      <c r="AB102" s="1"/>
      <c r="AC102" s="14"/>
      <c r="AD102" s="13"/>
      <c r="AJ102" s="12"/>
      <c r="AK102" s="13"/>
      <c r="AL102" s="10"/>
      <c r="AM102" s="20"/>
      <c r="AN102" s="15"/>
      <c r="AO102" s="15"/>
      <c r="AP102" s="21"/>
    </row>
    <row r="103" spans="13:42" x14ac:dyDescent="0.2">
      <c r="M103" s="3" t="s">
        <v>47</v>
      </c>
      <c r="N103" s="4" t="s">
        <v>68</v>
      </c>
      <c r="O103" s="4" t="str">
        <f t="shared" si="4"/>
        <v>RbC/RLAMNIL</v>
      </c>
      <c r="P103" s="4" t="s">
        <v>42</v>
      </c>
      <c r="Z103" s="1"/>
      <c r="AA103" s="1"/>
      <c r="AB103" s="1"/>
      <c r="AC103" s="14"/>
      <c r="AD103" s="13"/>
      <c r="AJ103" s="12"/>
      <c r="AK103" s="13"/>
      <c r="AL103" s="10"/>
      <c r="AM103" s="20"/>
      <c r="AN103" s="15"/>
      <c r="AO103" s="15"/>
      <c r="AP103" s="21"/>
    </row>
    <row r="104" spans="13:42" x14ac:dyDescent="0.2">
      <c r="M104" s="3" t="s">
        <v>47</v>
      </c>
      <c r="N104" s="4" t="s">
        <v>56</v>
      </c>
      <c r="O104" s="4" t="str">
        <f t="shared" si="4"/>
        <v>RbC/RNIL3x3</v>
      </c>
      <c r="P104" s="3" t="s">
        <v>86</v>
      </c>
      <c r="Z104" s="1"/>
      <c r="AA104" s="1"/>
      <c r="AB104" s="1"/>
      <c r="AC104" s="14"/>
      <c r="AD104" s="13"/>
      <c r="AJ104" s="12"/>
      <c r="AK104" s="13"/>
      <c r="AL104" s="10"/>
      <c r="AM104" s="20"/>
      <c r="AN104" s="15"/>
      <c r="AO104" s="15"/>
      <c r="AP104" s="21"/>
    </row>
    <row r="105" spans="13:42" x14ac:dyDescent="0.2">
      <c r="M105" s="3" t="s">
        <v>47</v>
      </c>
      <c r="N105" s="3" t="s">
        <v>76</v>
      </c>
      <c r="O105" s="4" t="str">
        <f t="shared" si="4"/>
        <v>RbC/RNILABS</v>
      </c>
      <c r="P105" s="3" t="s">
        <v>42</v>
      </c>
      <c r="Z105" s="1"/>
      <c r="AA105" s="1"/>
      <c r="AB105" s="1"/>
      <c r="AC105" s="14"/>
      <c r="AD105" s="13"/>
      <c r="AE105" s="8"/>
      <c r="AF105" s="8"/>
      <c r="AG105" s="23"/>
      <c r="AH105" s="23"/>
      <c r="AI105" s="23"/>
      <c r="AJ105" s="8"/>
      <c r="AK105" s="8"/>
      <c r="AL105" s="23"/>
      <c r="AM105" s="24"/>
      <c r="AN105" s="25"/>
      <c r="AO105" s="25"/>
      <c r="AP105" s="21"/>
    </row>
    <row r="106" spans="13:42" x14ac:dyDescent="0.2">
      <c r="M106" s="3" t="s">
        <v>47</v>
      </c>
      <c r="N106" s="4" t="s">
        <v>69</v>
      </c>
      <c r="O106" s="4" t="str">
        <f t="shared" si="4"/>
        <v>RbC/RNILLAM</v>
      </c>
      <c r="P106" s="4" t="s">
        <v>42</v>
      </c>
      <c r="AC106" s="14"/>
      <c r="AD106" s="13"/>
      <c r="AJ106" s="12"/>
      <c r="AK106" s="13"/>
      <c r="AL106" s="10"/>
      <c r="AM106" s="20"/>
      <c r="AN106" s="15"/>
      <c r="AO106" s="15"/>
      <c r="AP106" s="21"/>
    </row>
    <row r="107" spans="13:42" x14ac:dyDescent="0.2">
      <c r="M107" s="3" t="s">
        <v>47</v>
      </c>
      <c r="N107" s="4" t="s">
        <v>59</v>
      </c>
      <c r="O107" s="4" t="str">
        <f t="shared" si="4"/>
        <v>RbC/RNILNIL</v>
      </c>
      <c r="P107" s="4" t="s">
        <v>42</v>
      </c>
      <c r="AD107" s="13"/>
      <c r="AM107" s="20"/>
      <c r="AN107" s="15"/>
      <c r="AO107" s="15"/>
      <c r="AP107" s="21"/>
    </row>
    <row r="108" spans="13:42" x14ac:dyDescent="0.2">
      <c r="M108" s="3" t="s">
        <v>46</v>
      </c>
      <c r="N108" s="4" t="s">
        <v>66</v>
      </c>
      <c r="O108" s="4" t="str">
        <f t="shared" si="4"/>
        <v>RbLAM3x3</v>
      </c>
      <c r="P108" s="3" t="s">
        <v>44</v>
      </c>
      <c r="AC108" s="14"/>
      <c r="AD108" s="13"/>
      <c r="AJ108" s="12"/>
      <c r="AK108" s="13"/>
      <c r="AL108" s="10"/>
      <c r="AM108" s="20"/>
      <c r="AN108" s="15"/>
      <c r="AO108" s="15"/>
      <c r="AP108" s="21"/>
    </row>
    <row r="109" spans="13:42" x14ac:dyDescent="0.2">
      <c r="M109" s="3" t="s">
        <v>46</v>
      </c>
      <c r="N109" s="3" t="s">
        <v>78</v>
      </c>
      <c r="O109" s="4" t="str">
        <f t="shared" si="4"/>
        <v>RbLAMABS</v>
      </c>
      <c r="P109" s="3" t="s">
        <v>44</v>
      </c>
      <c r="AC109" s="14"/>
      <c r="AD109" s="13"/>
      <c r="AJ109" s="12"/>
      <c r="AK109" s="13"/>
      <c r="AL109" s="10"/>
      <c r="AM109" s="20"/>
      <c r="AN109" s="15"/>
      <c r="AO109" s="15"/>
      <c r="AP109" s="21"/>
    </row>
    <row r="110" spans="13:42" x14ac:dyDescent="0.2">
      <c r="M110" s="3" t="s">
        <v>46</v>
      </c>
      <c r="N110" s="3" t="s">
        <v>70</v>
      </c>
      <c r="O110" s="4" t="str">
        <f t="shared" si="4"/>
        <v>RbLAMACR</v>
      </c>
      <c r="P110" s="3" t="s">
        <v>44</v>
      </c>
      <c r="AC110" s="14"/>
      <c r="AD110" s="13"/>
      <c r="AJ110" s="12"/>
      <c r="AK110" s="13"/>
      <c r="AL110" s="10"/>
      <c r="AM110" s="20"/>
      <c r="AN110" s="15"/>
      <c r="AO110" s="15"/>
      <c r="AP110" s="21"/>
    </row>
    <row r="111" spans="13:42" x14ac:dyDescent="0.2">
      <c r="M111" s="3" t="s">
        <v>46</v>
      </c>
      <c r="N111" s="3" t="s">
        <v>65</v>
      </c>
      <c r="O111" s="4" t="str">
        <f t="shared" si="4"/>
        <v>RbLAMLAM</v>
      </c>
      <c r="P111" s="3" t="s">
        <v>44</v>
      </c>
      <c r="AC111" s="14"/>
      <c r="AD111" s="13"/>
      <c r="AJ111" s="12"/>
      <c r="AK111" s="13"/>
      <c r="AL111" s="10"/>
      <c r="AM111" s="20"/>
      <c r="AN111" s="15"/>
      <c r="AO111" s="15"/>
      <c r="AP111" s="21"/>
    </row>
    <row r="112" spans="13:42" x14ac:dyDescent="0.2">
      <c r="M112" s="3" t="s">
        <v>46</v>
      </c>
      <c r="N112" s="4" t="s">
        <v>68</v>
      </c>
      <c r="O112" s="4" t="str">
        <f t="shared" si="4"/>
        <v>RbLAMNIL</v>
      </c>
      <c r="P112" s="3" t="s">
        <v>48</v>
      </c>
      <c r="AC112" s="14"/>
      <c r="AD112" s="13"/>
      <c r="AJ112" s="12"/>
      <c r="AK112" s="13"/>
      <c r="AL112" s="10"/>
      <c r="AM112" s="20"/>
      <c r="AN112" s="15"/>
      <c r="AO112" s="15"/>
      <c r="AP112" s="21"/>
    </row>
    <row r="113" spans="13:42" x14ac:dyDescent="0.2">
      <c r="M113" s="3" t="s">
        <v>46</v>
      </c>
      <c r="N113" s="4" t="s">
        <v>56</v>
      </c>
      <c r="O113" s="4" t="str">
        <f t="shared" si="4"/>
        <v>RbNIL3x3</v>
      </c>
      <c r="P113" s="3" t="s">
        <v>48</v>
      </c>
      <c r="AC113" s="14"/>
      <c r="AD113" s="13"/>
      <c r="AJ113" s="12"/>
      <c r="AK113" s="13"/>
      <c r="AL113" s="10"/>
      <c r="AM113" s="20"/>
      <c r="AN113" s="15"/>
      <c r="AO113" s="15"/>
      <c r="AP113" s="21"/>
    </row>
    <row r="114" spans="13:42" x14ac:dyDescent="0.2">
      <c r="M114" s="3" t="s">
        <v>46</v>
      </c>
      <c r="N114" s="3" t="s">
        <v>76</v>
      </c>
      <c r="O114" s="4" t="str">
        <f t="shared" si="4"/>
        <v>RbNILABS</v>
      </c>
      <c r="P114" s="3" t="s">
        <v>48</v>
      </c>
      <c r="AD114" s="13"/>
      <c r="AM114" s="20"/>
      <c r="AN114" s="15"/>
      <c r="AO114" s="15"/>
      <c r="AP114" s="21"/>
    </row>
    <row r="115" spans="13:42" x14ac:dyDescent="0.2">
      <c r="M115" s="3" t="s">
        <v>46</v>
      </c>
      <c r="N115" s="4" t="s">
        <v>69</v>
      </c>
      <c r="O115" s="4" t="str">
        <f t="shared" si="4"/>
        <v>RbNILLAM</v>
      </c>
      <c r="P115" s="3" t="s">
        <v>48</v>
      </c>
      <c r="AC115" s="14"/>
      <c r="AD115" s="13"/>
      <c r="AJ115" s="12"/>
      <c r="AK115" s="13"/>
      <c r="AL115" s="10"/>
      <c r="AM115" s="20"/>
      <c r="AN115" s="15"/>
      <c r="AO115" s="15"/>
      <c r="AP115" s="21"/>
    </row>
    <row r="116" spans="13:42" x14ac:dyDescent="0.2">
      <c r="M116" s="3" t="s">
        <v>46</v>
      </c>
      <c r="N116" s="4" t="s">
        <v>59</v>
      </c>
      <c r="O116" s="4" t="str">
        <f t="shared" si="4"/>
        <v>RbNILNIL</v>
      </c>
      <c r="P116" s="3" t="s">
        <v>48</v>
      </c>
      <c r="AC116" s="14"/>
      <c r="AD116" s="13"/>
      <c r="AJ116" s="12"/>
      <c r="AK116" s="13"/>
      <c r="AL116" s="10"/>
      <c r="AM116" s="20"/>
      <c r="AN116" s="15"/>
      <c r="AO116" s="15"/>
      <c r="AP116" s="21"/>
    </row>
    <row r="117" spans="13:42" x14ac:dyDescent="0.2">
      <c r="AC117" s="14"/>
      <c r="AD117" s="13"/>
      <c r="AJ117" s="12"/>
      <c r="AK117" s="13"/>
      <c r="AL117" s="10"/>
      <c r="AM117" s="20"/>
      <c r="AN117" s="15"/>
      <c r="AO117" s="15"/>
      <c r="AP117" s="21"/>
    </row>
    <row r="118" spans="13:42" x14ac:dyDescent="0.2">
      <c r="AC118" s="14"/>
      <c r="AD118" s="13"/>
      <c r="AJ118" s="12"/>
      <c r="AK118" s="13"/>
      <c r="AL118" s="10"/>
      <c r="AM118" s="20"/>
      <c r="AN118" s="15"/>
      <c r="AO118" s="15"/>
      <c r="AP118" s="21"/>
    </row>
    <row r="119" spans="13:42" x14ac:dyDescent="0.2">
      <c r="AC119" s="14"/>
      <c r="AD119" s="13"/>
      <c r="AJ119" s="12"/>
      <c r="AK119" s="13"/>
      <c r="AL119" s="10"/>
      <c r="AM119" s="20"/>
      <c r="AN119" s="15"/>
      <c r="AO119" s="15"/>
      <c r="AP119" s="21"/>
    </row>
    <row r="120" spans="13:42" x14ac:dyDescent="0.2">
      <c r="AC120" s="14"/>
      <c r="AD120" s="13"/>
      <c r="AJ120" s="12"/>
      <c r="AK120" s="13"/>
      <c r="AL120" s="10"/>
      <c r="AM120" s="20"/>
      <c r="AN120" s="15"/>
      <c r="AO120" s="15"/>
      <c r="AP120" s="21"/>
    </row>
    <row r="121" spans="13:42" x14ac:dyDescent="0.2">
      <c r="AD121" s="13"/>
      <c r="AM121" s="20"/>
      <c r="AN121" s="15"/>
      <c r="AO121" s="15"/>
      <c r="AP121" s="21"/>
    </row>
    <row r="122" spans="13:42" x14ac:dyDescent="0.2">
      <c r="AD122" s="13"/>
      <c r="AL122" s="10"/>
      <c r="AM122" s="20"/>
      <c r="AN122" s="15"/>
      <c r="AO122" s="15"/>
      <c r="AP122" s="21"/>
    </row>
    <row r="123" spans="13:42" x14ac:dyDescent="0.2">
      <c r="AD123" s="13"/>
      <c r="AL123" s="10"/>
      <c r="AM123" s="20"/>
      <c r="AN123" s="15"/>
      <c r="AO123" s="15"/>
      <c r="AP123" s="21"/>
    </row>
    <row r="124" spans="13:42" x14ac:dyDescent="0.2">
      <c r="AD124" s="13"/>
      <c r="AL124" s="10"/>
      <c r="AM124" s="20"/>
      <c r="AN124" s="15"/>
      <c r="AO124" s="15"/>
      <c r="AP124" s="21"/>
    </row>
    <row r="125" spans="13:42" x14ac:dyDescent="0.2">
      <c r="AD125" s="13"/>
      <c r="AL125" s="10"/>
      <c r="AM125" s="20"/>
      <c r="AN125" s="15"/>
      <c r="AO125" s="15"/>
      <c r="AP125" s="21"/>
    </row>
    <row r="126" spans="13:42" x14ac:dyDescent="0.2">
      <c r="AD126" s="13"/>
      <c r="AL126" s="10"/>
      <c r="AM126" s="20"/>
      <c r="AN126" s="15"/>
      <c r="AO126" s="15"/>
      <c r="AP126" s="21"/>
    </row>
    <row r="127" spans="13:42" x14ac:dyDescent="0.2">
      <c r="AD127" s="13"/>
      <c r="AL127" s="10"/>
      <c r="AM127" s="20"/>
      <c r="AN127" s="15"/>
      <c r="AO127" s="15"/>
      <c r="AP127" s="21"/>
    </row>
    <row r="128" spans="13:42" x14ac:dyDescent="0.2">
      <c r="AD128" s="13"/>
      <c r="AM128" s="20"/>
      <c r="AN128" s="15"/>
      <c r="AO128" s="15"/>
      <c r="AP128" s="21"/>
    </row>
    <row r="129" spans="29:42" x14ac:dyDescent="0.2">
      <c r="AD129" s="13"/>
      <c r="AL129" s="10"/>
      <c r="AM129" s="20"/>
      <c r="AN129" s="15"/>
      <c r="AO129" s="15"/>
      <c r="AP129" s="21"/>
    </row>
    <row r="130" spans="29:42" x14ac:dyDescent="0.2">
      <c r="AD130" s="13"/>
      <c r="AL130" s="10"/>
      <c r="AM130" s="20"/>
      <c r="AN130" s="15"/>
      <c r="AO130" s="15"/>
      <c r="AP130" s="21"/>
    </row>
    <row r="131" spans="29:42" x14ac:dyDescent="0.2">
      <c r="AD131" s="13"/>
      <c r="AL131" s="10"/>
      <c r="AM131" s="20"/>
      <c r="AN131" s="15"/>
      <c r="AO131" s="15"/>
      <c r="AP131" s="21"/>
    </row>
    <row r="132" spans="29:42" x14ac:dyDescent="0.2">
      <c r="AD132" s="13"/>
      <c r="AL132" s="10"/>
      <c r="AM132" s="20"/>
      <c r="AN132" s="15"/>
      <c r="AO132" s="15"/>
      <c r="AP132" s="21"/>
    </row>
    <row r="133" spans="29:42" x14ac:dyDescent="0.2">
      <c r="AD133" s="13"/>
      <c r="AL133" s="10"/>
      <c r="AM133" s="20"/>
      <c r="AN133" s="15"/>
      <c r="AO133" s="15"/>
      <c r="AP133" s="21"/>
    </row>
    <row r="134" spans="29:42" x14ac:dyDescent="0.2">
      <c r="AC134" s="12"/>
      <c r="AD134" s="13"/>
      <c r="AL134" s="10"/>
      <c r="AM134" s="20"/>
      <c r="AN134" s="15"/>
      <c r="AO134" s="15"/>
      <c r="AP134" s="21"/>
    </row>
    <row r="135" spans="29:42" x14ac:dyDescent="0.2">
      <c r="AD135" s="13"/>
      <c r="AM135" s="20"/>
      <c r="AN135" s="15"/>
      <c r="AO135" s="15"/>
      <c r="AP135" s="21"/>
    </row>
    <row r="136" spans="29:42" x14ac:dyDescent="0.2">
      <c r="AD136" s="13"/>
      <c r="AL136" s="10"/>
      <c r="AM136" s="20"/>
      <c r="AN136" s="15"/>
      <c r="AO136" s="15"/>
      <c r="AP136" s="21"/>
    </row>
    <row r="137" spans="29:42" x14ac:dyDescent="0.2">
      <c r="AD137" s="13"/>
      <c r="AL137" s="10"/>
      <c r="AM137" s="20"/>
      <c r="AN137" s="15"/>
      <c r="AO137" s="15"/>
      <c r="AP137" s="21"/>
    </row>
    <row r="138" spans="29:42" x14ac:dyDescent="0.2">
      <c r="AD138" s="13"/>
      <c r="AL138" s="10"/>
      <c r="AM138" s="20"/>
      <c r="AN138" s="15"/>
      <c r="AO138" s="15"/>
      <c r="AP138" s="21"/>
    </row>
    <row r="139" spans="29:42" x14ac:dyDescent="0.2">
      <c r="AD139" s="13"/>
      <c r="AM139" s="20"/>
      <c r="AN139" s="15"/>
      <c r="AO139" s="15"/>
      <c r="AP139" s="21"/>
    </row>
    <row r="140" spans="29:42" x14ac:dyDescent="0.2">
      <c r="AD140" s="13"/>
      <c r="AL140" s="10"/>
      <c r="AM140" s="20"/>
      <c r="AN140" s="15"/>
      <c r="AO140" s="15"/>
      <c r="AP140" s="21"/>
    </row>
    <row r="141" spans="29:42" x14ac:dyDescent="0.2">
      <c r="AD141" s="13"/>
      <c r="AL141" s="10"/>
      <c r="AM141" s="20"/>
      <c r="AN141" s="15"/>
      <c r="AO141" s="15"/>
      <c r="AP141" s="21"/>
    </row>
    <row r="142" spans="29:42" x14ac:dyDescent="0.2">
      <c r="AD142" s="13"/>
      <c r="AL142" s="10"/>
      <c r="AM142" s="20"/>
      <c r="AN142" s="15"/>
      <c r="AO142" s="15"/>
      <c r="AP142" s="21"/>
    </row>
    <row r="143" spans="29:42" x14ac:dyDescent="0.2">
      <c r="AD143" s="13"/>
      <c r="AL143" s="10"/>
      <c r="AM143" s="20"/>
      <c r="AN143" s="15"/>
      <c r="AO143" s="15"/>
      <c r="AP143" s="21"/>
    </row>
    <row r="144" spans="29:42" x14ac:dyDescent="0.2">
      <c r="AD144" s="13"/>
      <c r="AL144" s="10"/>
      <c r="AM144" s="20"/>
      <c r="AN144" s="15"/>
      <c r="AO144" s="15"/>
      <c r="AP144" s="21"/>
    </row>
    <row r="145" spans="30:42" x14ac:dyDescent="0.2">
      <c r="AD145" s="13"/>
      <c r="AL145" s="10"/>
      <c r="AM145" s="20"/>
      <c r="AN145" s="15"/>
      <c r="AO145" s="15"/>
      <c r="AP145" s="21"/>
    </row>
    <row r="146" spans="30:42" x14ac:dyDescent="0.2">
      <c r="AD146" s="13"/>
      <c r="AL146" s="10"/>
      <c r="AM146" s="20"/>
      <c r="AN146" s="15"/>
      <c r="AO146" s="15"/>
      <c r="AP146" s="21"/>
    </row>
    <row r="147" spans="30:42" x14ac:dyDescent="0.2">
      <c r="AD147" s="13"/>
      <c r="AL147" s="10"/>
      <c r="AM147" s="20"/>
      <c r="AN147" s="15"/>
      <c r="AO147" s="15"/>
      <c r="AP147" s="21"/>
    </row>
    <row r="148" spans="30:42" x14ac:dyDescent="0.2">
      <c r="AD148" s="13"/>
      <c r="AL148" s="10"/>
      <c r="AM148" s="20"/>
      <c r="AN148" s="15"/>
      <c r="AO148" s="15"/>
      <c r="AP148" s="21"/>
    </row>
    <row r="149" spans="30:42" x14ac:dyDescent="0.2">
      <c r="AD149" s="13"/>
      <c r="AM149" s="20"/>
      <c r="AN149" s="15"/>
      <c r="AO149" s="15"/>
      <c r="AP149" s="21"/>
    </row>
    <row r="150" spans="30:42" x14ac:dyDescent="0.2">
      <c r="AD150" s="13"/>
      <c r="AL150" s="10"/>
      <c r="AM150" s="20"/>
      <c r="AN150" s="15"/>
      <c r="AO150" s="15"/>
      <c r="AP150" s="21"/>
    </row>
    <row r="151" spans="30:42" x14ac:dyDescent="0.2">
      <c r="AD151" s="13"/>
      <c r="AL151" s="10"/>
      <c r="AM151" s="20"/>
      <c r="AN151" s="15"/>
      <c r="AO151" s="15"/>
      <c r="AP151" s="21"/>
    </row>
    <row r="152" spans="30:42" x14ac:dyDescent="0.2">
      <c r="AD152" s="13"/>
      <c r="AL152" s="10"/>
      <c r="AM152" s="20"/>
      <c r="AN152" s="15"/>
      <c r="AO152" s="15"/>
      <c r="AP152" s="21"/>
    </row>
    <row r="153" spans="30:42" x14ac:dyDescent="0.2">
      <c r="AD153" s="13"/>
      <c r="AL153" s="10"/>
      <c r="AM153" s="20"/>
      <c r="AN153" s="15"/>
      <c r="AO153" s="15"/>
      <c r="AP153" s="21"/>
    </row>
    <row r="154" spans="30:42" x14ac:dyDescent="0.2">
      <c r="AD154" s="13"/>
      <c r="AL154" s="10"/>
      <c r="AM154" s="20"/>
      <c r="AN154" s="15"/>
      <c r="AO154" s="15"/>
      <c r="AP154" s="21"/>
    </row>
    <row r="155" spans="30:42" x14ac:dyDescent="0.2">
      <c r="AD155" s="13"/>
      <c r="AL155" s="10"/>
      <c r="AM155" s="20"/>
      <c r="AN155" s="15"/>
      <c r="AO155" s="15"/>
      <c r="AP155" s="21"/>
    </row>
    <row r="156" spans="30:42" x14ac:dyDescent="0.2">
      <c r="AD156" s="13"/>
      <c r="AM156" s="20"/>
      <c r="AN156" s="15"/>
      <c r="AO156" s="15"/>
      <c r="AP156" s="21"/>
    </row>
    <row r="157" spans="30:42" x14ac:dyDescent="0.2">
      <c r="AD157" s="13"/>
      <c r="AL157" s="10"/>
      <c r="AM157" s="20"/>
      <c r="AN157" s="15"/>
      <c r="AO157" s="15"/>
      <c r="AP157" s="21"/>
    </row>
    <row r="158" spans="30:42" x14ac:dyDescent="0.2">
      <c r="AD158" s="13"/>
      <c r="AL158" s="10"/>
      <c r="AM158" s="20"/>
      <c r="AN158" s="15"/>
      <c r="AO158" s="15"/>
      <c r="AP158" s="21"/>
    </row>
    <row r="159" spans="30:42" x14ac:dyDescent="0.2">
      <c r="AD159" s="13"/>
      <c r="AL159" s="10"/>
      <c r="AM159" s="20"/>
      <c r="AN159" s="15"/>
      <c r="AO159" s="15"/>
      <c r="AP159" s="21"/>
    </row>
    <row r="160" spans="30:42" x14ac:dyDescent="0.2">
      <c r="AD160" s="13"/>
      <c r="AL160" s="10"/>
      <c r="AM160" s="20"/>
      <c r="AN160" s="15"/>
      <c r="AO160" s="15"/>
      <c r="AP160" s="21"/>
    </row>
    <row r="161" spans="30:44" x14ac:dyDescent="0.2">
      <c r="AD161" s="13"/>
      <c r="AL161" s="10"/>
      <c r="AM161" s="20"/>
      <c r="AN161" s="15"/>
      <c r="AO161" s="15"/>
      <c r="AP161" s="21"/>
    </row>
    <row r="162" spans="30:44" x14ac:dyDescent="0.2">
      <c r="AD162" s="13"/>
      <c r="AL162" s="10"/>
      <c r="AM162" s="20"/>
      <c r="AN162" s="15"/>
      <c r="AO162" s="15"/>
      <c r="AP162" s="21"/>
    </row>
    <row r="163" spans="30:44" x14ac:dyDescent="0.2">
      <c r="AD163" s="13"/>
      <c r="AM163" s="20"/>
      <c r="AN163" s="15"/>
      <c r="AO163" s="15"/>
      <c r="AP163" s="21"/>
    </row>
    <row r="164" spans="30:44" x14ac:dyDescent="0.2">
      <c r="AD164" s="13"/>
      <c r="AL164" s="10"/>
      <c r="AM164" s="20"/>
      <c r="AN164" s="15"/>
      <c r="AO164" s="15"/>
      <c r="AP164" s="21"/>
    </row>
    <row r="165" spans="30:44" x14ac:dyDescent="0.2">
      <c r="AD165" s="13"/>
      <c r="AL165" s="10"/>
      <c r="AM165" s="20"/>
      <c r="AN165" s="15"/>
      <c r="AO165" s="15"/>
      <c r="AP165" s="21"/>
    </row>
    <row r="166" spans="30:44" x14ac:dyDescent="0.2">
      <c r="AD166" s="13"/>
      <c r="AL166" s="10"/>
      <c r="AM166" s="20"/>
      <c r="AN166" s="15"/>
      <c r="AO166" s="15"/>
      <c r="AP166" s="21"/>
    </row>
    <row r="167" spans="30:44" x14ac:dyDescent="0.2">
      <c r="AD167" s="13"/>
      <c r="AL167" s="10"/>
      <c r="AM167" s="20"/>
      <c r="AN167" s="15"/>
      <c r="AO167" s="15"/>
      <c r="AP167" s="21"/>
    </row>
    <row r="168" spans="30:44" x14ac:dyDescent="0.2">
      <c r="AD168" s="13"/>
      <c r="AL168" s="10"/>
      <c r="AM168" s="20"/>
      <c r="AN168" s="15"/>
      <c r="AO168" s="15"/>
      <c r="AP168" s="21"/>
    </row>
    <row r="169" spans="30:44" x14ac:dyDescent="0.2">
      <c r="AD169" s="13"/>
      <c r="AL169" s="10"/>
      <c r="AM169" s="20"/>
      <c r="AN169" s="15"/>
      <c r="AO169" s="15"/>
      <c r="AP169" s="21"/>
    </row>
    <row r="170" spans="30:44" x14ac:dyDescent="0.2">
      <c r="AM170" s="26"/>
      <c r="AN170" s="15"/>
      <c r="AO170" s="15"/>
      <c r="AP170" s="21"/>
    </row>
    <row r="172" spans="30:44" x14ac:dyDescent="0.2">
      <c r="AE172" s="192"/>
      <c r="AF172" s="192"/>
      <c r="AG172" s="192"/>
      <c r="AH172" s="192"/>
      <c r="AI172" s="192"/>
      <c r="AJ172" s="192"/>
      <c r="AK172" s="192"/>
      <c r="AL172" s="192"/>
      <c r="AM172" s="192"/>
    </row>
    <row r="173" spans="30:44" x14ac:dyDescent="0.2">
      <c r="AM173" s="27"/>
      <c r="AN173" s="28"/>
      <c r="AO173" s="28"/>
      <c r="AQ173" s="29" t="e">
        <f>1-AN173/AO173</f>
        <v>#DIV/0!</v>
      </c>
      <c r="AR173" s="4" t="s">
        <v>5</v>
      </c>
    </row>
    <row r="174" spans="30:44" x14ac:dyDescent="0.2">
      <c r="AM174" s="30"/>
      <c r="AN174" s="28"/>
      <c r="AO174" s="28"/>
      <c r="AQ174" s="29" t="e">
        <f>1-AN174/AO174</f>
        <v>#DIV/0!</v>
      </c>
      <c r="AR174" s="4" t="s">
        <v>5</v>
      </c>
    </row>
    <row r="176" spans="30:44" x14ac:dyDescent="0.2">
      <c r="AE176" s="192"/>
      <c r="AF176" s="192"/>
      <c r="AG176" s="192"/>
      <c r="AH176" s="192"/>
      <c r="AI176" s="192"/>
      <c r="AJ176" s="192"/>
      <c r="AK176" s="192"/>
      <c r="AL176" s="192"/>
      <c r="AM176" s="192"/>
    </row>
    <row r="177" spans="31:44" x14ac:dyDescent="0.2">
      <c r="AM177" s="27"/>
      <c r="AN177" s="28"/>
      <c r="AO177" s="28"/>
      <c r="AQ177" s="29" t="e">
        <f>1-AN177/AO177</f>
        <v>#DIV/0!</v>
      </c>
      <c r="AR177" s="4" t="s">
        <v>5</v>
      </c>
    </row>
    <row r="178" spans="31:44" x14ac:dyDescent="0.2">
      <c r="AM178" s="30"/>
      <c r="AN178" s="28"/>
      <c r="AO178" s="28"/>
      <c r="AQ178" s="29" t="e">
        <f>1-AN178/AO178</f>
        <v>#DIV/0!</v>
      </c>
      <c r="AR178" s="4" t="s">
        <v>5</v>
      </c>
    </row>
    <row r="180" spans="31:44" x14ac:dyDescent="0.2">
      <c r="AE180" s="192"/>
      <c r="AF180" s="192"/>
      <c r="AG180" s="192"/>
      <c r="AH180" s="192"/>
      <c r="AI180" s="192"/>
      <c r="AJ180" s="192"/>
      <c r="AK180" s="192"/>
      <c r="AL180" s="192"/>
      <c r="AM180" s="192"/>
    </row>
    <row r="181" spans="31:44" x14ac:dyDescent="0.2">
      <c r="AM181" s="27"/>
      <c r="AN181" s="28"/>
      <c r="AO181" s="28"/>
      <c r="AQ181" s="29" t="e">
        <f>1-AN181/AO181</f>
        <v>#DIV/0!</v>
      </c>
      <c r="AR181" s="4" t="s">
        <v>5</v>
      </c>
    </row>
    <row r="182" spans="31:44" x14ac:dyDescent="0.2">
      <c r="AM182" s="30"/>
      <c r="AN182" s="28"/>
      <c r="AO182" s="28"/>
      <c r="AQ182" s="29" t="e">
        <f>1-AN182/AO182</f>
        <v>#DIV/0!</v>
      </c>
      <c r="AR182" s="4" t="s">
        <v>5</v>
      </c>
    </row>
  </sheetData>
  <sortState xmlns:xlrd2="http://schemas.microsoft.com/office/spreadsheetml/2017/richdata2" ref="AB2:AD9">
    <sortCondition ref="AC2:AC9"/>
  </sortState>
  <mergeCells count="3">
    <mergeCell ref="AE172:AM172"/>
    <mergeCell ref="AE176:AM176"/>
    <mergeCell ref="AE180:AM180"/>
  </mergeCells>
  <phoneticPr fontId="2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B69960B9EE9742A633864ABBD98F88" ma:contentTypeVersion="10" ma:contentTypeDescription="Create a new document." ma:contentTypeScope="" ma:versionID="9154ecc58c5d3af7eac1f55f71285cbd">
  <xsd:schema xmlns:xsd="http://www.w3.org/2001/XMLSchema" xmlns:xs="http://www.w3.org/2001/XMLSchema" xmlns:p="http://schemas.microsoft.com/office/2006/metadata/properties" xmlns:ns3="9565fd3f-fd54-4806-8fe9-19fb382cbafc" xmlns:ns4="0c7b54f4-89c0-44b6-a41e-4a69ec3fbe41" targetNamespace="http://schemas.microsoft.com/office/2006/metadata/properties" ma:root="true" ma:fieldsID="bba7b0c480c2f954c166ee5ccc6727f3" ns3:_="" ns4:_="">
    <xsd:import namespace="9565fd3f-fd54-4806-8fe9-19fb382cbafc"/>
    <xsd:import namespace="0c7b54f4-89c0-44b6-a41e-4a69ec3fbe4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65fd3f-fd54-4806-8fe9-19fb382cbaf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7b54f4-89c0-44b6-a41e-4a69ec3fbe4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25B2D8-428C-4F1C-AFCD-6D836FDA8F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65fd3f-fd54-4806-8fe9-19fb382cbafc"/>
    <ds:schemaRef ds:uri="0c7b54f4-89c0-44b6-a41e-4a69ec3fb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F3AFB-08EC-4A17-9FC7-41B42129F730}">
  <ds:schemaRefs>
    <ds:schemaRef ds:uri="http://schemas.microsoft.com/sharepoint/v3/contenttype/forms"/>
  </ds:schemaRefs>
</ds:datastoreItem>
</file>

<file path=customXml/itemProps3.xml><?xml version="1.0" encoding="utf-8"?>
<ds:datastoreItem xmlns:ds="http://schemas.openxmlformats.org/officeDocument/2006/customXml" ds:itemID="{4B100C99-89F0-4F5F-A3AE-2516526A2B13}">
  <ds:schemaRefs>
    <ds:schemaRef ds:uri="http://schemas.microsoft.com/office/2006/metadata/properties"/>
    <ds:schemaRef ds:uri="http://schemas.microsoft.com/office/2006/documentManagement/types"/>
    <ds:schemaRef ds:uri="http://purl.org/dc/terms/"/>
    <ds:schemaRef ds:uri="0c7b54f4-89c0-44b6-a41e-4a69ec3fbe41"/>
    <ds:schemaRef ds:uri="http://purl.org/dc/dcmitype/"/>
    <ds:schemaRef ds:uri="http://schemas.microsoft.com/office/infopath/2007/PartnerControls"/>
    <ds:schemaRef ds:uri="http://purl.org/dc/elements/1.1/"/>
    <ds:schemaRef ds:uri="http://schemas.openxmlformats.org/package/2006/metadata/core-properties"/>
    <ds:schemaRef ds:uri="9565fd3f-fd54-4806-8fe9-19fb382cbaf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Drop Downs</vt:lpstr>
      <vt:lpstr>'ORDER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Mercer</dc:creator>
  <cp:lastModifiedBy>Dale Mercer</cp:lastModifiedBy>
  <cp:lastPrinted>2021-06-25T05:49:55Z</cp:lastPrinted>
  <dcterms:created xsi:type="dcterms:W3CDTF">2020-04-07T06:10:20Z</dcterms:created>
  <dcterms:modified xsi:type="dcterms:W3CDTF">2021-07-06T05:41:32Z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0x0101001CB69960B9EE9742A633864ABBD98F88</vt:lpwstr>
  </property>
</Properties>
</file>